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ávka\Rozpočet\Rozpočet 2021\6. úprava\"/>
    </mc:Choice>
  </mc:AlternateContent>
  <xr:revisionPtr revIDLastSave="0" documentId="13_ncr:1_{8FF2339D-83E3-4818-86CF-8B00B54A55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" sheetId="10" r:id="rId1"/>
    <sheet name="Hárok3" sheetId="15" r:id="rId2"/>
    <sheet name="Školy" sheetId="12" r:id="rId3"/>
    <sheet name="Hárok2" sheetId="13" r:id="rId4"/>
    <sheet name="Hárok1" sheetId="14" r:id="rId5"/>
  </sheets>
  <definedNames>
    <definedName name="_xlnm.Print_Area" localSheetId="4">Hárok1!$A$1:$F$60</definedName>
    <definedName name="_xlnm.Print_Area" localSheetId="1">Hárok3!$A$1:$I$62</definedName>
    <definedName name="_xlnm.Print_Area" localSheetId="0">Rozpočet!$A$3:$K$62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4" l="1"/>
  <c r="D58" i="14"/>
  <c r="C58" i="14"/>
  <c r="B58" i="14"/>
  <c r="F57" i="14"/>
  <c r="F59" i="14" s="1"/>
  <c r="D57" i="14"/>
  <c r="D59" i="14" s="1"/>
  <c r="C57" i="14"/>
  <c r="C59" i="14" s="1"/>
  <c r="B57" i="14"/>
  <c r="B59" i="14" s="1"/>
  <c r="F53" i="14"/>
  <c r="D53" i="14"/>
  <c r="C53" i="14"/>
  <c r="B53" i="14"/>
  <c r="F52" i="14"/>
  <c r="F54" i="14" s="1"/>
  <c r="D52" i="14"/>
  <c r="D54" i="14" s="1"/>
  <c r="C52" i="14"/>
  <c r="C54" i="14" s="1"/>
  <c r="B52" i="14"/>
  <c r="B54" i="14" s="1"/>
  <c r="F42" i="14"/>
  <c r="D42" i="14"/>
  <c r="C42" i="14"/>
  <c r="B42" i="14"/>
  <c r="F41" i="14"/>
  <c r="D41" i="14"/>
  <c r="C41" i="14"/>
  <c r="B41" i="14"/>
  <c r="F36" i="14"/>
  <c r="D36" i="14"/>
  <c r="C36" i="14"/>
  <c r="B36" i="14"/>
  <c r="F33" i="14"/>
  <c r="E33" i="14"/>
  <c r="C33" i="14"/>
  <c r="B33" i="14"/>
  <c r="F27" i="14"/>
  <c r="F50" i="14" s="1"/>
  <c r="E27" i="14"/>
  <c r="E39" i="14" s="1"/>
  <c r="E47" i="14" s="1"/>
  <c r="D27" i="14"/>
  <c r="C27" i="14"/>
  <c r="C50" i="14" s="1"/>
  <c r="B27" i="14"/>
  <c r="F20" i="14"/>
  <c r="F49" i="14" s="1"/>
  <c r="F51" i="14" s="1"/>
  <c r="F55" i="14" s="1"/>
  <c r="F60" i="14" s="1"/>
  <c r="D20" i="14"/>
  <c r="D49" i="14" s="1"/>
  <c r="C20" i="14"/>
  <c r="C49" i="14" s="1"/>
  <c r="B20" i="14"/>
  <c r="B49" i="14" s="1"/>
  <c r="F13" i="14"/>
  <c r="E13" i="14"/>
  <c r="E18" i="14" s="1"/>
  <c r="D13" i="14"/>
  <c r="C13" i="14"/>
  <c r="B13" i="14"/>
  <c r="F7" i="14"/>
  <c r="D7" i="14"/>
  <c r="C7" i="14"/>
  <c r="B7" i="14"/>
  <c r="F3" i="14"/>
  <c r="D3" i="14"/>
  <c r="D24" i="14" s="1"/>
  <c r="C3" i="14"/>
  <c r="B3" i="14"/>
  <c r="B24" i="14" s="1"/>
  <c r="M52" i="10"/>
  <c r="K52" i="10"/>
  <c r="J52" i="10"/>
  <c r="N49" i="10"/>
  <c r="M49" i="10"/>
  <c r="L49" i="10"/>
  <c r="K49" i="10"/>
  <c r="J49" i="10"/>
  <c r="N35" i="10"/>
  <c r="N29" i="10"/>
  <c r="N41" i="10" s="1"/>
  <c r="O60" i="10"/>
  <c r="O61" i="10" s="1"/>
  <c r="O59" i="10"/>
  <c r="O55" i="10"/>
  <c r="O54" i="10"/>
  <c r="O56" i="10" s="1"/>
  <c r="O44" i="10"/>
  <c r="O43" i="10"/>
  <c r="O29" i="10"/>
  <c r="O52" i="10" s="1"/>
  <c r="O35" i="10"/>
  <c r="O38" i="10"/>
  <c r="N15" i="10"/>
  <c r="N20" i="10" s="1"/>
  <c r="O5" i="10"/>
  <c r="O9" i="10"/>
  <c r="O15" i="10"/>
  <c r="O22" i="10"/>
  <c r="O51" i="10" s="1"/>
  <c r="I60" i="15"/>
  <c r="G60" i="15"/>
  <c r="F60" i="15"/>
  <c r="E60" i="15"/>
  <c r="D60" i="15"/>
  <c r="C60" i="15"/>
  <c r="B60" i="15"/>
  <c r="I59" i="15"/>
  <c r="I61" i="15" s="1"/>
  <c r="G59" i="15"/>
  <c r="F59" i="15"/>
  <c r="E59" i="15"/>
  <c r="E61" i="15" s="1"/>
  <c r="D59" i="15"/>
  <c r="C59" i="15"/>
  <c r="B59" i="15"/>
  <c r="I55" i="15"/>
  <c r="G55" i="15"/>
  <c r="F55" i="15"/>
  <c r="E55" i="15"/>
  <c r="D55" i="15"/>
  <c r="C55" i="15"/>
  <c r="B55" i="15"/>
  <c r="I54" i="15"/>
  <c r="I56" i="15" s="1"/>
  <c r="G54" i="15"/>
  <c r="F54" i="15"/>
  <c r="E54" i="15"/>
  <c r="D54" i="15"/>
  <c r="D56" i="15" s="1"/>
  <c r="C54" i="15"/>
  <c r="B54" i="15"/>
  <c r="E51" i="15"/>
  <c r="I43" i="15"/>
  <c r="H43" i="15"/>
  <c r="G43" i="15"/>
  <c r="F43" i="15"/>
  <c r="E43" i="15"/>
  <c r="D43" i="15"/>
  <c r="C43" i="15"/>
  <c r="B43" i="15"/>
  <c r="I42" i="15"/>
  <c r="H42" i="15"/>
  <c r="G42" i="15"/>
  <c r="F42" i="15"/>
  <c r="E42" i="15"/>
  <c r="D42" i="15"/>
  <c r="C42" i="15"/>
  <c r="B42" i="15"/>
  <c r="I37" i="15"/>
  <c r="I40" i="15" s="1"/>
  <c r="H37" i="15"/>
  <c r="H40" i="15" s="1"/>
  <c r="G37" i="15"/>
  <c r="F37" i="15"/>
  <c r="E37" i="15"/>
  <c r="E40" i="15" s="1"/>
  <c r="E49" i="15" s="1"/>
  <c r="D37" i="15"/>
  <c r="D40" i="15" s="1"/>
  <c r="C37" i="15"/>
  <c r="B37" i="15"/>
  <c r="G34" i="15"/>
  <c r="F34" i="15"/>
  <c r="E34" i="15"/>
  <c r="D34" i="15"/>
  <c r="C34" i="15"/>
  <c r="B34" i="15"/>
  <c r="I28" i="15"/>
  <c r="H28" i="15"/>
  <c r="G28" i="15"/>
  <c r="F28" i="15"/>
  <c r="F52" i="15" s="1"/>
  <c r="E28" i="15"/>
  <c r="D28" i="15"/>
  <c r="C28" i="15"/>
  <c r="B28" i="15"/>
  <c r="B52" i="15" s="1"/>
  <c r="I20" i="15"/>
  <c r="I51" i="15" s="1"/>
  <c r="H20" i="15"/>
  <c r="G20" i="15"/>
  <c r="G51" i="15" s="1"/>
  <c r="F20" i="15"/>
  <c r="F51" i="15" s="1"/>
  <c r="E20" i="15"/>
  <c r="D20" i="15"/>
  <c r="D51" i="15" s="1"/>
  <c r="C20" i="15"/>
  <c r="C51" i="15" s="1"/>
  <c r="B20" i="15"/>
  <c r="B51" i="15" s="1"/>
  <c r="I13" i="15"/>
  <c r="H13" i="15"/>
  <c r="G13" i="15"/>
  <c r="F13" i="15"/>
  <c r="E13" i="15"/>
  <c r="D13" i="15"/>
  <c r="C13" i="15"/>
  <c r="B13" i="15"/>
  <c r="I7" i="15"/>
  <c r="H7" i="15"/>
  <c r="G7" i="15"/>
  <c r="G25" i="15" s="1"/>
  <c r="F7" i="15"/>
  <c r="F25" i="15" s="1"/>
  <c r="E7" i="15"/>
  <c r="E25" i="15" s="1"/>
  <c r="D7" i="15"/>
  <c r="C7" i="15"/>
  <c r="B7" i="15"/>
  <c r="I3" i="15"/>
  <c r="I25" i="15" s="1"/>
  <c r="H3" i="15"/>
  <c r="H25" i="15" s="1"/>
  <c r="D3" i="15"/>
  <c r="D25" i="15" s="1"/>
  <c r="C3" i="15"/>
  <c r="B3" i="15"/>
  <c r="B25" i="15" s="1"/>
  <c r="M22" i="10"/>
  <c r="D18" i="14" l="1"/>
  <c r="B47" i="14"/>
  <c r="F18" i="14"/>
  <c r="C51" i="14"/>
  <c r="C55" i="14" s="1"/>
  <c r="C60" i="14" s="1"/>
  <c r="D50" i="14"/>
  <c r="C39" i="14"/>
  <c r="F24" i="14"/>
  <c r="C24" i="14"/>
  <c r="C18" i="14"/>
  <c r="D39" i="14"/>
  <c r="D47" i="14" s="1"/>
  <c r="C47" i="14"/>
  <c r="D51" i="14"/>
  <c r="D55" i="14" s="1"/>
  <c r="D60" i="14" s="1"/>
  <c r="B50" i="14"/>
  <c r="B51" i="14" s="1"/>
  <c r="B55" i="14" s="1"/>
  <c r="B60" i="14" s="1"/>
  <c r="B18" i="14"/>
  <c r="B39" i="14"/>
  <c r="F39" i="14"/>
  <c r="F47" i="14" s="1"/>
  <c r="O20" i="10"/>
  <c r="O53" i="10"/>
  <c r="O57" i="10" s="1"/>
  <c r="O62" i="10" s="1"/>
  <c r="O26" i="10"/>
  <c r="O41" i="10"/>
  <c r="O49" i="10" s="1"/>
  <c r="C18" i="15"/>
  <c r="G18" i="15"/>
  <c r="D18" i="15"/>
  <c r="H18" i="15"/>
  <c r="C52" i="15"/>
  <c r="C53" i="15" s="1"/>
  <c r="C57" i="15" s="1"/>
  <c r="C62" i="15" s="1"/>
  <c r="G52" i="15"/>
  <c r="G53" i="15" s="1"/>
  <c r="G57" i="15" s="1"/>
  <c r="G62" i="15" s="1"/>
  <c r="H49" i="15"/>
  <c r="E56" i="15"/>
  <c r="B61" i="15"/>
  <c r="F61" i="15"/>
  <c r="I18" i="15"/>
  <c r="E18" i="15"/>
  <c r="D52" i="15"/>
  <c r="D53" i="15" s="1"/>
  <c r="D57" i="15" s="1"/>
  <c r="D62" i="15" s="1"/>
  <c r="B40" i="15"/>
  <c r="F40" i="15"/>
  <c r="I49" i="15"/>
  <c r="B56" i="15"/>
  <c r="F56" i="15"/>
  <c r="C61" i="15"/>
  <c r="G61" i="15"/>
  <c r="C25" i="15"/>
  <c r="B18" i="15"/>
  <c r="F18" i="15"/>
  <c r="F53" i="15"/>
  <c r="F57" i="15" s="1"/>
  <c r="F62" i="15" s="1"/>
  <c r="E52" i="15"/>
  <c r="E53" i="15" s="1"/>
  <c r="E57" i="15" s="1"/>
  <c r="E62" i="15" s="1"/>
  <c r="I52" i="15"/>
  <c r="I53" i="15" s="1"/>
  <c r="I57" i="15" s="1"/>
  <c r="I62" i="15" s="1"/>
  <c r="C40" i="15"/>
  <c r="C49" i="15" s="1"/>
  <c r="G40" i="15"/>
  <c r="G49" i="15" s="1"/>
  <c r="B49" i="15"/>
  <c r="C56" i="15"/>
  <c r="G56" i="15"/>
  <c r="D61" i="15"/>
  <c r="F49" i="15"/>
  <c r="B53" i="15"/>
  <c r="B57" i="15" s="1"/>
  <c r="B62" i="15" s="1"/>
  <c r="D49" i="15"/>
  <c r="L29" i="10"/>
  <c r="L38" i="10"/>
  <c r="L43" i="10"/>
  <c r="L44" i="10"/>
  <c r="L22" i="10"/>
  <c r="L15" i="10"/>
  <c r="L9" i="10"/>
  <c r="L5" i="10"/>
  <c r="M60" i="10"/>
  <c r="M59" i="10"/>
  <c r="M55" i="10"/>
  <c r="M54" i="10"/>
  <c r="M51" i="10"/>
  <c r="M38" i="10"/>
  <c r="M43" i="10"/>
  <c r="M44" i="10"/>
  <c r="M29" i="10"/>
  <c r="M15" i="10"/>
  <c r="M9" i="10"/>
  <c r="M5" i="10"/>
  <c r="H60" i="10"/>
  <c r="H59" i="10"/>
  <c r="H55" i="10"/>
  <c r="H54" i="10"/>
  <c r="H51" i="10"/>
  <c r="D60" i="10"/>
  <c r="D59" i="10"/>
  <c r="D55" i="10"/>
  <c r="D54" i="10"/>
  <c r="J60" i="10"/>
  <c r="J59" i="10"/>
  <c r="J55" i="10"/>
  <c r="J54" i="10"/>
  <c r="J51" i="10"/>
  <c r="K60" i="10"/>
  <c r="K59" i="10"/>
  <c r="K55" i="10"/>
  <c r="K54" i="10"/>
  <c r="K44" i="10"/>
  <c r="K43" i="10"/>
  <c r="K38" i="10"/>
  <c r="K35" i="10"/>
  <c r="K29" i="10"/>
  <c r="J41" i="10"/>
  <c r="K22" i="10"/>
  <c r="K51" i="10" s="1"/>
  <c r="K15" i="10"/>
  <c r="K9" i="10"/>
  <c r="I43" i="10"/>
  <c r="I44" i="10"/>
  <c r="I60" i="10"/>
  <c r="I59" i="10"/>
  <c r="I55" i="10"/>
  <c r="I54" i="10"/>
  <c r="H44" i="10"/>
  <c r="H52" i="10" s="1"/>
  <c r="H20" i="10"/>
  <c r="H43" i="10"/>
  <c r="H41" i="10"/>
  <c r="I38" i="10"/>
  <c r="I35" i="10"/>
  <c r="I29" i="10"/>
  <c r="I22" i="10"/>
  <c r="I51" i="10" s="1"/>
  <c r="I15" i="10"/>
  <c r="I9" i="10"/>
  <c r="L26" i="10" l="1"/>
  <c r="H61" i="10"/>
  <c r="L20" i="10"/>
  <c r="M61" i="10"/>
  <c r="L41" i="10"/>
  <c r="M26" i="10"/>
  <c r="M41" i="10"/>
  <c r="M53" i="10"/>
  <c r="M56" i="10"/>
  <c r="M20" i="10"/>
  <c r="H56" i="10"/>
  <c r="J61" i="10"/>
  <c r="D61" i="10"/>
  <c r="K56" i="10"/>
  <c r="J56" i="10"/>
  <c r="D56" i="10"/>
  <c r="K61" i="10"/>
  <c r="K20" i="10"/>
  <c r="H53" i="10"/>
  <c r="H57" i="10" s="1"/>
  <c r="H62" i="10" s="1"/>
  <c r="H49" i="10"/>
  <c r="K41" i="10"/>
  <c r="K53" i="10"/>
  <c r="K57" i="10" s="1"/>
  <c r="J53" i="10"/>
  <c r="J57" i="10" s="1"/>
  <c r="I26" i="10"/>
  <c r="I41" i="10"/>
  <c r="I49" i="10" s="1"/>
  <c r="K26" i="10"/>
  <c r="I61" i="10"/>
  <c r="I52" i="10"/>
  <c r="I53" i="10" s="1"/>
  <c r="I20" i="10"/>
  <c r="I56" i="10"/>
  <c r="G44" i="10"/>
  <c r="G43" i="10"/>
  <c r="F60" i="10"/>
  <c r="F59" i="10"/>
  <c r="F55" i="10"/>
  <c r="F54" i="10"/>
  <c r="F51" i="10"/>
  <c r="G60" i="10"/>
  <c r="G59" i="10"/>
  <c r="G55" i="10"/>
  <c r="G54" i="10"/>
  <c r="F44" i="10"/>
  <c r="G56" i="10" l="1"/>
  <c r="M57" i="10"/>
  <c r="M62" i="10" s="1"/>
  <c r="K62" i="10"/>
  <c r="J62" i="10"/>
  <c r="F56" i="10"/>
  <c r="I57" i="10"/>
  <c r="I62" i="10" s="1"/>
  <c r="F61" i="10"/>
  <c r="G61" i="10"/>
  <c r="G22" i="10"/>
  <c r="G51" i="10" s="1"/>
  <c r="F29" i="10"/>
  <c r="F5" i="10"/>
  <c r="F26" i="10" s="1"/>
  <c r="G29" i="10"/>
  <c r="G52" i="10" s="1"/>
  <c r="G38" i="10"/>
  <c r="G35" i="10"/>
  <c r="G15" i="10"/>
  <c r="G9" i="10"/>
  <c r="G20" i="10" l="1"/>
  <c r="G41" i="10"/>
  <c r="G49" i="10" s="1"/>
  <c r="F41" i="10"/>
  <c r="F49" i="10" s="1"/>
  <c r="F52" i="10"/>
  <c r="F53" i="10" s="1"/>
  <c r="F57" i="10" s="1"/>
  <c r="F62" i="10" s="1"/>
  <c r="G53" i="10"/>
  <c r="G57" i="10" s="1"/>
  <c r="G62" i="10" s="1"/>
  <c r="F20" i="10"/>
  <c r="G26" i="10"/>
  <c r="D15" i="10"/>
  <c r="D9" i="10" l="1"/>
  <c r="D20" i="10" s="1"/>
  <c r="E60" i="10"/>
  <c r="E59" i="10"/>
  <c r="E55" i="10"/>
  <c r="E54" i="10"/>
  <c r="C54" i="10"/>
  <c r="C55" i="10"/>
  <c r="C59" i="10"/>
  <c r="C60" i="10"/>
  <c r="E43" i="10"/>
  <c r="D43" i="10"/>
  <c r="D49" i="10" s="1"/>
  <c r="E38" i="10"/>
  <c r="E35" i="10"/>
  <c r="E29" i="10"/>
  <c r="E15" i="10"/>
  <c r="E9" i="10"/>
  <c r="E5" i="10"/>
  <c r="E41" i="10" l="1"/>
  <c r="E49" i="10" s="1"/>
  <c r="E56" i="10"/>
  <c r="E61" i="10"/>
  <c r="C56" i="10"/>
  <c r="E20" i="10"/>
  <c r="C61" i="10"/>
  <c r="E22" i="10"/>
  <c r="E51" i="10" s="1"/>
  <c r="D22" i="10"/>
  <c r="E44" i="10"/>
  <c r="E52" i="10" s="1"/>
  <c r="D44" i="10"/>
  <c r="D52" i="10" s="1"/>
  <c r="B60" i="10"/>
  <c r="B59" i="10"/>
  <c r="B55" i="10"/>
  <c r="B54" i="10"/>
  <c r="B44" i="10"/>
  <c r="B43" i="10"/>
  <c r="B38" i="10"/>
  <c r="B35" i="10"/>
  <c r="B29" i="10"/>
  <c r="B52" i="10" s="1"/>
  <c r="B22" i="10"/>
  <c r="B51" i="10" s="1"/>
  <c r="B53" i="10" s="1"/>
  <c r="B15" i="10"/>
  <c r="B9" i="10"/>
  <c r="B5" i="10"/>
  <c r="B61" i="10" l="1"/>
  <c r="D26" i="10"/>
  <c r="D51" i="10"/>
  <c r="D53" i="10" s="1"/>
  <c r="D57" i="10" s="1"/>
  <c r="D62" i="10" s="1"/>
  <c r="B41" i="10"/>
  <c r="E53" i="10"/>
  <c r="E57" i="10" s="1"/>
  <c r="E62" i="10" s="1"/>
  <c r="E26" i="10"/>
  <c r="B56" i="10"/>
  <c r="B57" i="10" s="1"/>
  <c r="B20" i="10"/>
  <c r="B26" i="10"/>
  <c r="B49" i="10"/>
  <c r="B62" i="10" l="1"/>
  <c r="F25" i="12"/>
  <c r="G28" i="13" l="1"/>
  <c r="G27" i="13"/>
  <c r="G26" i="13"/>
  <c r="G29" i="13"/>
  <c r="G22" i="13"/>
  <c r="H29" i="13" s="1"/>
  <c r="G21" i="13"/>
  <c r="G20" i="13"/>
  <c r="E30" i="13"/>
  <c r="E25" i="13"/>
  <c r="G25" i="13" s="1"/>
  <c r="E23" i="13"/>
  <c r="G24" i="13" s="1"/>
  <c r="E19" i="13"/>
  <c r="G19" i="13" s="1"/>
  <c r="E18" i="13"/>
  <c r="G18" i="13" s="1"/>
  <c r="H19" i="13" s="1"/>
  <c r="H25" i="13" l="1"/>
  <c r="G23" i="13"/>
  <c r="H22" i="13" s="1"/>
  <c r="H30" i="13" s="1"/>
  <c r="J14" i="13"/>
  <c r="J13" i="13"/>
  <c r="J12" i="13"/>
  <c r="J11" i="13"/>
  <c r="J10" i="13"/>
  <c r="J9" i="13"/>
  <c r="J8" i="13"/>
  <c r="J7" i="13"/>
  <c r="K14" i="13" s="1"/>
  <c r="J6" i="13"/>
  <c r="K10" i="13" s="1"/>
  <c r="J5" i="13"/>
  <c r="K7" i="13" s="1"/>
  <c r="J4" i="13"/>
  <c r="J3" i="13"/>
  <c r="K4" i="13" s="1"/>
  <c r="K15" i="13" s="1"/>
  <c r="H14" i="13"/>
  <c r="H13" i="13"/>
  <c r="H12" i="13"/>
  <c r="H11" i="13"/>
  <c r="H10" i="13"/>
  <c r="H9" i="13"/>
  <c r="H8" i="13"/>
  <c r="H7" i="13"/>
  <c r="H6" i="13"/>
  <c r="H5" i="13"/>
  <c r="H4" i="13"/>
  <c r="H3" i="13"/>
  <c r="K30" i="13" l="1"/>
  <c r="E15" i="13"/>
  <c r="E10" i="13"/>
  <c r="E8" i="13"/>
  <c r="E5" i="13"/>
  <c r="E4" i="13"/>
  <c r="E3" i="13"/>
  <c r="G19" i="12" l="1"/>
  <c r="H19" i="12" s="1"/>
  <c r="G14" i="12"/>
  <c r="G7" i="12"/>
  <c r="G25" i="12" s="1"/>
  <c r="C35" i="10" l="1"/>
  <c r="C44" i="10"/>
  <c r="C5" i="10"/>
  <c r="C9" i="10"/>
  <c r="C15" i="10"/>
  <c r="C38" i="10"/>
  <c r="C29" i="10"/>
  <c r="C22" i="10"/>
  <c r="C51" i="10" s="1"/>
  <c r="C43" i="10"/>
  <c r="C52" i="10" l="1"/>
  <c r="C53" i="10" s="1"/>
  <c r="C57" i="10" s="1"/>
  <c r="C62" i="10" s="1"/>
  <c r="C41" i="10"/>
  <c r="C49" i="10" s="1"/>
  <c r="C20" i="10"/>
  <c r="C26" i="10"/>
</calcChain>
</file>

<file path=xl/sharedStrings.xml><?xml version="1.0" encoding="utf-8"?>
<sst xmlns="http://schemas.openxmlformats.org/spreadsheetml/2006/main" count="259" uniqueCount="99">
  <si>
    <t>Výdavky</t>
  </si>
  <si>
    <t>Príjmy</t>
  </si>
  <si>
    <t>110 - Dane z príjmov a kapitálového majetku</t>
  </si>
  <si>
    <t>120 - Dane z majetku</t>
  </si>
  <si>
    <t>130 - Dane za tovary a služby</t>
  </si>
  <si>
    <t>210 - Príjmy z podnikania a z vlastníctva majetku</t>
  </si>
  <si>
    <t>230 - Kapitálové príjmy</t>
  </si>
  <si>
    <t>240 - Úroky z úverov, pôžičiek, vkladov</t>
  </si>
  <si>
    <t>290 - Iné nedaňové príjmy</t>
  </si>
  <si>
    <t>310 - Tuzemské bežné granty a transfery</t>
  </si>
  <si>
    <t>320 - Tuzemské kapitálové granty a transfery</t>
  </si>
  <si>
    <t>610 - Mzdy, platy a ostatné osobné vyrovnania</t>
  </si>
  <si>
    <t>620 - Poistné a príspevok do poisťovní</t>
  </si>
  <si>
    <t>630 - Tovary a služby</t>
  </si>
  <si>
    <t>640 - Bežné transfery</t>
  </si>
  <si>
    <t>600 - Bežné výdavky</t>
  </si>
  <si>
    <t>700 - Kapitálové výdavky</t>
  </si>
  <si>
    <t>710 - Obstarávanie kapitálových aktív</t>
  </si>
  <si>
    <t>720 - Kapitálové transfery</t>
  </si>
  <si>
    <t>500 - Prijaté úvery, pôžičky a návratné finančné výpomoci</t>
  </si>
  <si>
    <t>800 - Výdavkové finančné operácie</t>
  </si>
  <si>
    <t>810 - Úvery, pôžičky, účasť na majetku,...</t>
  </si>
  <si>
    <t>820 - Splácanie istín</t>
  </si>
  <si>
    <t>Bežné príjmy (110+120+130+210+220+240+290+310)</t>
  </si>
  <si>
    <t>Kapitálové príjmy (230+320)</t>
  </si>
  <si>
    <t>Bežné výdavky (610+620+630+640)</t>
  </si>
  <si>
    <t>Kapitálové výdavky (710+720)</t>
  </si>
  <si>
    <t>Schodok/ prebytok bežného rozpočtu</t>
  </si>
  <si>
    <t>Schodok/ prebytok kapitálového rozpočtu</t>
  </si>
  <si>
    <t>Výsledok hospodárenia</t>
  </si>
  <si>
    <t>Finančné operácie príjmové</t>
  </si>
  <si>
    <t>Finančné operácie výdavkové</t>
  </si>
  <si>
    <t>Schodok/ prebytok rozpočtu finančných operácií</t>
  </si>
  <si>
    <t>Výsledok hospodárenia po zahrnutí finančných operácií</t>
  </si>
  <si>
    <t>Výdavky spolu</t>
  </si>
  <si>
    <t>Príjmy spolu</t>
  </si>
  <si>
    <t>200 - Nedaňové príjmy, v tom:</t>
  </si>
  <si>
    <t>100 - Daňové príjmy, v tom:</t>
  </si>
  <si>
    <t>300 - Granty a transfery, v tom:</t>
  </si>
  <si>
    <t>Príjmy rozpočtových organizácií</t>
  </si>
  <si>
    <t>650 - Splácanie úrokov a ostatné platby súvisiace s úverom</t>
  </si>
  <si>
    <t>400 - Príjmy z transakcií s finančnými aktívami a finančnými pasívami</t>
  </si>
  <si>
    <t>ZUŠ</t>
  </si>
  <si>
    <t>ZŠ Školská</t>
  </si>
  <si>
    <t>ZŠ Krivec</t>
  </si>
  <si>
    <t>Ukazovateľ</t>
  </si>
  <si>
    <t>Kapitálové výdavky RO</t>
  </si>
  <si>
    <t xml:space="preserve">Výdavky mesta </t>
  </si>
  <si>
    <t>Príjmy mesta</t>
  </si>
  <si>
    <t>220 - Administratívne poplatky a iné platby</t>
  </si>
  <si>
    <t>Rozpočet po 6. úprave</t>
  </si>
  <si>
    <t>Bené výdavky RO</t>
  </si>
  <si>
    <t>Výdavky rozpočtových organizácií spolu</t>
  </si>
  <si>
    <t>Počet detí k 15.9.2020</t>
  </si>
  <si>
    <t>Suma v EUR/žiak</t>
  </si>
  <si>
    <t>Dotácia v EUR</t>
  </si>
  <si>
    <t>MŠ</t>
  </si>
  <si>
    <t>ŠKD</t>
  </si>
  <si>
    <t>ŠJ ZŠ</t>
  </si>
  <si>
    <t>ŠJ MŠ</t>
  </si>
  <si>
    <t>Spolu</t>
  </si>
  <si>
    <t>skupinová</t>
  </si>
  <si>
    <t>individuálna</t>
  </si>
  <si>
    <t>MŠ J. Kráľa</t>
  </si>
  <si>
    <t>ŠJ</t>
  </si>
  <si>
    <t>Prenesené kompetencie</t>
  </si>
  <si>
    <t>Výdavky z vlastných príjmov</t>
  </si>
  <si>
    <t>ZUŠ indiv.</t>
  </si>
  <si>
    <t>ZUŠ skup.</t>
  </si>
  <si>
    <t>Stravník</t>
  </si>
  <si>
    <t>CVČ</t>
  </si>
  <si>
    <t>EUR/žiak</t>
  </si>
  <si>
    <t>počet k 15.9.2019</t>
  </si>
  <si>
    <t>počet k 15.9.2020</t>
  </si>
  <si>
    <t>Školská</t>
  </si>
  <si>
    <t>Krivec</t>
  </si>
  <si>
    <t>J. Kráľa</t>
  </si>
  <si>
    <t>Školská ZŠ</t>
  </si>
  <si>
    <t>Školská MŠ</t>
  </si>
  <si>
    <t>Krivec ZŠ</t>
  </si>
  <si>
    <t>Krivec MŠ</t>
  </si>
  <si>
    <t>VZN</t>
  </si>
  <si>
    <t>rozpočet na rok 2020</t>
  </si>
  <si>
    <t>rozpočet na rok 2021</t>
  </si>
  <si>
    <t>Rozpočet 2021</t>
  </si>
  <si>
    <t>Čerpanie k 31.12.2020</t>
  </si>
  <si>
    <t>1. úprava</t>
  </si>
  <si>
    <t>Rozpočet po 1. úprave</t>
  </si>
  <si>
    <t>2. úprava</t>
  </si>
  <si>
    <t>Rozpočet po 2. úprave</t>
  </si>
  <si>
    <t>Rozpočet po 3. úprave</t>
  </si>
  <si>
    <t>3. úprava</t>
  </si>
  <si>
    <t>4. úprava</t>
  </si>
  <si>
    <t>Rozpočet po 4. úprave</t>
  </si>
  <si>
    <t>Výdavky príspevkovej organizácie</t>
  </si>
  <si>
    <t>5. úprava</t>
  </si>
  <si>
    <t>Rozpočet po 5. úprave</t>
  </si>
  <si>
    <t>Správa športových zariadení</t>
  </si>
  <si>
    <t>Návrh 6.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</si>
</sst>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5" xfId="0" applyFont="1" applyBorder="1" applyAlignment="1">
      <alignment wrapText="1"/>
    </xf>
    <xf numFmtId="4" fontId="2" fillId="3" borderId="1" xfId="0" applyNumberFormat="1" applyFont="1" applyFill="1" applyBorder="1"/>
    <xf numFmtId="4" fontId="2" fillId="0" borderId="1" xfId="0" applyNumberFormat="1" applyFont="1" applyBorder="1"/>
    <xf numFmtId="4" fontId="3" fillId="3" borderId="1" xfId="0" applyNumberFormat="1" applyFont="1" applyFill="1" applyBorder="1"/>
    <xf numFmtId="4" fontId="3" fillId="6" borderId="1" xfId="0" applyNumberFormat="1" applyFont="1" applyFill="1" applyBorder="1"/>
    <xf numFmtId="0" fontId="0" fillId="0" borderId="1" xfId="0" applyBorder="1"/>
    <xf numFmtId="4" fontId="2" fillId="5" borderId="1" xfId="0" applyNumberFormat="1" applyFont="1" applyFill="1" applyBorder="1"/>
    <xf numFmtId="4" fontId="2" fillId="5" borderId="6" xfId="0" applyNumberFormat="1" applyFont="1" applyFill="1" applyBorder="1"/>
    <xf numFmtId="4" fontId="2" fillId="5" borderId="10" xfId="0" applyNumberFormat="1" applyFont="1" applyFill="1" applyBorder="1"/>
    <xf numFmtId="4" fontId="3" fillId="7" borderId="1" xfId="0" applyNumberFormat="1" applyFont="1" applyFill="1" applyBorder="1"/>
    <xf numFmtId="0" fontId="2" fillId="4" borderId="1" xfId="0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/>
    <xf numFmtId="4" fontId="5" fillId="7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/>
    <xf numFmtId="4" fontId="3" fillId="8" borderId="1" xfId="0" applyNumberFormat="1" applyFont="1" applyFill="1" applyBorder="1"/>
    <xf numFmtId="4" fontId="3" fillId="9" borderId="1" xfId="0" applyNumberFormat="1" applyFont="1" applyFill="1" applyBorder="1"/>
    <xf numFmtId="4" fontId="3" fillId="10" borderId="1" xfId="0" applyNumberFormat="1" applyFont="1" applyFill="1" applyBorder="1"/>
    <xf numFmtId="4" fontId="2" fillId="10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11" borderId="1" xfId="0" applyFill="1" applyBorder="1"/>
    <xf numFmtId="3" fontId="0" fillId="11" borderId="1" xfId="0" applyNumberFormat="1" applyFill="1" applyBorder="1"/>
    <xf numFmtId="3" fontId="1" fillId="11" borderId="1" xfId="0" applyNumberFormat="1" applyFont="1" applyFill="1" applyBorder="1"/>
    <xf numFmtId="3" fontId="0" fillId="0" borderId="0" xfId="0" applyNumberFormat="1"/>
    <xf numFmtId="3" fontId="0" fillId="0" borderId="1" xfId="0" applyNumberFormat="1" applyBorder="1"/>
    <xf numFmtId="0" fontId="0" fillId="10" borderId="1" xfId="0" applyFill="1" applyBorder="1"/>
    <xf numFmtId="3" fontId="0" fillId="10" borderId="1" xfId="0" applyNumberFormat="1" applyFill="1" applyBorder="1"/>
    <xf numFmtId="3" fontId="1" fillId="10" borderId="1" xfId="0" applyNumberFormat="1" applyFont="1" applyFill="1" applyBorder="1"/>
    <xf numFmtId="0" fontId="0" fillId="12" borderId="1" xfId="0" applyFill="1" applyBorder="1"/>
    <xf numFmtId="3" fontId="0" fillId="12" borderId="1" xfId="0" applyNumberFormat="1" applyFill="1" applyBorder="1"/>
    <xf numFmtId="3" fontId="1" fillId="12" borderId="1" xfId="0" applyNumberFormat="1" applyFont="1" applyFill="1" applyBorder="1"/>
    <xf numFmtId="0" fontId="0" fillId="13" borderId="1" xfId="0" applyFill="1" applyBorder="1"/>
    <xf numFmtId="3" fontId="0" fillId="13" borderId="1" xfId="0" applyNumberFormat="1" applyFill="1" applyBorder="1"/>
    <xf numFmtId="3" fontId="1" fillId="13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14" borderId="0" xfId="0" applyFill="1"/>
    <xf numFmtId="0" fontId="0" fillId="10" borderId="0" xfId="0" applyFill="1"/>
    <xf numFmtId="0" fontId="0" fillId="15" borderId="0" xfId="0" applyFill="1"/>
    <xf numFmtId="0" fontId="0" fillId="0" borderId="0" xfId="0" applyAlignment="1">
      <alignment vertical="center"/>
    </xf>
    <xf numFmtId="0" fontId="0" fillId="16" borderId="0" xfId="0" applyFill="1"/>
    <xf numFmtId="0" fontId="0" fillId="17" borderId="0" xfId="0" applyFill="1"/>
    <xf numFmtId="0" fontId="0" fillId="18" borderId="0" xfId="0" applyFill="1"/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4" fontId="5" fillId="4" borderId="5" xfId="0" applyNumberFormat="1" applyFont="1" applyFill="1" applyBorder="1" applyAlignment="1">
      <alignment wrapText="1"/>
    </xf>
    <xf numFmtId="4" fontId="5" fillId="5" borderId="5" xfId="0" applyNumberFormat="1" applyFont="1" applyFill="1" applyBorder="1" applyAlignment="1">
      <alignment wrapText="1"/>
    </xf>
    <xf numFmtId="4" fontId="5" fillId="8" borderId="5" xfId="0" applyNumberFormat="1" applyFont="1" applyFill="1" applyBorder="1" applyAlignment="1">
      <alignment wrapText="1"/>
    </xf>
    <xf numFmtId="4" fontId="5" fillId="10" borderId="5" xfId="0" applyNumberFormat="1" applyFont="1" applyFill="1" applyBorder="1" applyAlignment="1">
      <alignment wrapText="1"/>
    </xf>
    <xf numFmtId="4" fontId="6" fillId="10" borderId="5" xfId="0" applyNumberFormat="1" applyFont="1" applyFill="1" applyBorder="1" applyAlignment="1">
      <alignment wrapText="1"/>
    </xf>
    <xf numFmtId="4" fontId="7" fillId="7" borderId="5" xfId="0" applyNumberFormat="1" applyFont="1" applyFill="1" applyBorder="1" applyAlignment="1">
      <alignment wrapText="1"/>
    </xf>
    <xf numFmtId="4" fontId="7" fillId="5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4" fontId="3" fillId="6" borderId="5" xfId="0" applyNumberFormat="1" applyFont="1" applyFill="1" applyBorder="1" applyAlignment="1">
      <alignment wrapText="1"/>
    </xf>
    <xf numFmtId="4" fontId="1" fillId="6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 vertical="center" wrapText="1"/>
    </xf>
    <xf numFmtId="4" fontId="0" fillId="0" borderId="5" xfId="0" applyNumberFormat="1" applyBorder="1"/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4" fontId="2" fillId="0" borderId="8" xfId="0" applyNumberFormat="1" applyFont="1" applyBorder="1"/>
    <xf numFmtId="4" fontId="2" fillId="5" borderId="8" xfId="0" applyNumberFormat="1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2" fillId="4" borderId="10" xfId="0" applyFont="1" applyFill="1" applyBorder="1"/>
    <xf numFmtId="4" fontId="3" fillId="3" borderId="10" xfId="0" applyNumberFormat="1" applyFont="1" applyFill="1" applyBorder="1"/>
    <xf numFmtId="4" fontId="3" fillId="4" borderId="10" xfId="0" applyNumberFormat="1" applyFont="1" applyFill="1" applyBorder="1"/>
    <xf numFmtId="0" fontId="0" fillId="0" borderId="10" xfId="0" applyBorder="1"/>
    <xf numFmtId="4" fontId="3" fillId="9" borderId="10" xfId="0" applyNumberFormat="1" applyFont="1" applyFill="1" applyBorder="1"/>
    <xf numFmtId="4" fontId="5" fillId="7" borderId="10" xfId="0" applyNumberFormat="1" applyFont="1" applyFill="1" applyBorder="1" applyAlignment="1">
      <alignment wrapText="1"/>
    </xf>
    <xf numFmtId="4" fontId="2" fillId="4" borderId="10" xfId="0" applyNumberFormat="1" applyFont="1" applyFill="1" applyBorder="1"/>
    <xf numFmtId="4" fontId="3" fillId="8" borderId="10" xfId="0" applyNumberFormat="1" applyFont="1" applyFill="1" applyBorder="1"/>
    <xf numFmtId="4" fontId="3" fillId="10" borderId="10" xfId="0" applyNumberFormat="1" applyFont="1" applyFill="1" applyBorder="1"/>
    <xf numFmtId="4" fontId="2" fillId="0" borderId="10" xfId="0" applyNumberFormat="1" applyFont="1" applyBorder="1"/>
    <xf numFmtId="4" fontId="2" fillId="10" borderId="10" xfId="0" applyNumberFormat="1" applyFont="1" applyFill="1" applyBorder="1"/>
    <xf numFmtId="4" fontId="3" fillId="7" borderId="10" xfId="0" applyNumberFormat="1" applyFont="1" applyFill="1" applyBorder="1"/>
    <xf numFmtId="4" fontId="2" fillId="3" borderId="10" xfId="0" applyNumberFormat="1" applyFont="1" applyFill="1" applyBorder="1"/>
    <xf numFmtId="4" fontId="3" fillId="6" borderId="10" xfId="0" applyNumberFormat="1" applyFont="1" applyFill="1" applyBorder="1"/>
    <xf numFmtId="4" fontId="3" fillId="2" borderId="10" xfId="0" applyNumberFormat="1" applyFont="1" applyFill="1" applyBorder="1" applyAlignment="1">
      <alignment horizontal="right" vertical="center"/>
    </xf>
    <xf numFmtId="4" fontId="2" fillId="5" borderId="13" xfId="0" applyNumberFormat="1" applyFont="1" applyFill="1" applyBorder="1"/>
    <xf numFmtId="4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2" fillId="4" borderId="6" xfId="0" applyFont="1" applyFill="1" applyBorder="1"/>
    <xf numFmtId="4" fontId="3" fillId="3" borderId="6" xfId="0" applyNumberFormat="1" applyFont="1" applyFill="1" applyBorder="1"/>
    <xf numFmtId="4" fontId="3" fillId="4" borderId="6" xfId="0" applyNumberFormat="1" applyFont="1" applyFill="1" applyBorder="1"/>
    <xf numFmtId="0" fontId="0" fillId="0" borderId="6" xfId="0" applyBorder="1"/>
    <xf numFmtId="4" fontId="3" fillId="9" borderId="6" xfId="0" applyNumberFormat="1" applyFont="1" applyFill="1" applyBorder="1"/>
    <xf numFmtId="4" fontId="5" fillId="7" borderId="6" xfId="0" applyNumberFormat="1" applyFont="1" applyFill="1" applyBorder="1" applyAlignment="1">
      <alignment wrapText="1"/>
    </xf>
    <xf numFmtId="4" fontId="2" fillId="4" borderId="6" xfId="0" applyNumberFormat="1" applyFont="1" applyFill="1" applyBorder="1"/>
    <xf numFmtId="4" fontId="3" fillId="8" borderId="6" xfId="0" applyNumberFormat="1" applyFont="1" applyFill="1" applyBorder="1"/>
    <xf numFmtId="4" fontId="3" fillId="10" borderId="6" xfId="0" applyNumberFormat="1" applyFont="1" applyFill="1" applyBorder="1"/>
    <xf numFmtId="4" fontId="2" fillId="0" borderId="6" xfId="0" applyNumberFormat="1" applyFont="1" applyBorder="1"/>
    <xf numFmtId="4" fontId="2" fillId="10" borderId="6" xfId="0" applyNumberFormat="1" applyFont="1" applyFill="1" applyBorder="1"/>
    <xf numFmtId="4" fontId="3" fillId="7" borderId="6" xfId="0" applyNumberFormat="1" applyFont="1" applyFill="1" applyBorder="1"/>
    <xf numFmtId="4" fontId="2" fillId="3" borderId="6" xfId="0" applyNumberFormat="1" applyFont="1" applyFill="1" applyBorder="1"/>
    <xf numFmtId="4" fontId="3" fillId="6" borderId="6" xfId="0" applyNumberFormat="1" applyFont="1" applyFill="1" applyBorder="1"/>
    <xf numFmtId="4" fontId="3" fillId="2" borderId="6" xfId="0" applyNumberFormat="1" applyFont="1" applyFill="1" applyBorder="1" applyAlignment="1">
      <alignment horizontal="right" vertical="center"/>
    </xf>
    <xf numFmtId="4" fontId="2" fillId="5" borderId="14" xfId="0" applyNumberFormat="1" applyFont="1" applyFill="1" applyBorder="1"/>
    <xf numFmtId="0" fontId="4" fillId="0" borderId="0" xfId="0" applyFont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left"/>
    </xf>
    <xf numFmtId="0" fontId="1" fillId="13" borderId="11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1" fillId="11" borderId="12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0" fontId="1" fillId="10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left"/>
    </xf>
    <xf numFmtId="0" fontId="1" fillId="10" borderId="11" xfId="0" applyFont="1" applyFill="1" applyBorder="1" applyAlignment="1">
      <alignment horizontal="left"/>
    </xf>
    <xf numFmtId="0" fontId="1" fillId="12" borderId="10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1" fillId="12" borderId="11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workbookViewId="0">
      <selection activeCell="A3" sqref="A3:O62"/>
    </sheetView>
  </sheetViews>
  <sheetFormatPr defaultRowHeight="15" x14ac:dyDescent="0.25"/>
  <cols>
    <col min="1" max="1" width="43" customWidth="1"/>
    <col min="2" max="2" width="14" customWidth="1"/>
    <col min="3" max="15" width="13.7109375" customWidth="1"/>
    <col min="16" max="16" width="12" customWidth="1"/>
  </cols>
  <sheetData>
    <row r="1" spans="1:16" ht="18" x14ac:dyDescent="0.25">
      <c r="A1" s="109"/>
      <c r="B1" s="109"/>
    </row>
    <row r="2" spans="1:16" ht="15.75" thickBot="1" x14ac:dyDescent="0.3"/>
    <row r="3" spans="1:16" ht="33" x14ac:dyDescent="0.25">
      <c r="A3" s="45" t="s">
        <v>45</v>
      </c>
      <c r="B3" s="46" t="s">
        <v>85</v>
      </c>
      <c r="C3" s="46" t="s">
        <v>84</v>
      </c>
      <c r="D3" s="46" t="s">
        <v>86</v>
      </c>
      <c r="E3" s="74" t="s">
        <v>87</v>
      </c>
      <c r="F3" s="46" t="s">
        <v>88</v>
      </c>
      <c r="G3" s="74" t="s">
        <v>89</v>
      </c>
      <c r="H3" s="46" t="s">
        <v>91</v>
      </c>
      <c r="I3" s="74" t="s">
        <v>90</v>
      </c>
      <c r="J3" s="46" t="s">
        <v>92</v>
      </c>
      <c r="K3" s="74" t="s">
        <v>93</v>
      </c>
      <c r="L3" s="46" t="s">
        <v>95</v>
      </c>
      <c r="M3" s="74" t="s">
        <v>96</v>
      </c>
      <c r="N3" s="46" t="s">
        <v>98</v>
      </c>
      <c r="O3" s="92" t="s">
        <v>50</v>
      </c>
    </row>
    <row r="4" spans="1:16" ht="18.75" x14ac:dyDescent="0.3">
      <c r="A4" s="47" t="s">
        <v>1</v>
      </c>
      <c r="B4" s="11"/>
      <c r="C4" s="11"/>
      <c r="D4" s="11"/>
      <c r="E4" s="75"/>
      <c r="F4" s="11"/>
      <c r="G4" s="75"/>
      <c r="H4" s="11"/>
      <c r="I4" s="75"/>
      <c r="J4" s="11"/>
      <c r="K4" s="75"/>
      <c r="L4" s="11"/>
      <c r="M4" s="75"/>
      <c r="N4" s="11"/>
      <c r="O4" s="93"/>
    </row>
    <row r="5" spans="1:16" ht="16.5" x14ac:dyDescent="0.3">
      <c r="A5" s="48" t="s">
        <v>37</v>
      </c>
      <c r="B5" s="4">
        <f>SUM(B6:B8)</f>
        <v>3723439.6599999997</v>
      </c>
      <c r="C5" s="4">
        <f>SUM(C6:C8)</f>
        <v>3705895</v>
      </c>
      <c r="D5" s="4"/>
      <c r="E5" s="76">
        <f>SUM(E6:E8)</f>
        <v>3705895</v>
      </c>
      <c r="F5" s="76">
        <f>SUM(F6:F8)</f>
        <v>0</v>
      </c>
      <c r="G5" s="76">
        <v>3705895</v>
      </c>
      <c r="H5" s="4">
        <v>0</v>
      </c>
      <c r="I5" s="76">
        <v>3705895</v>
      </c>
      <c r="J5" s="4"/>
      <c r="K5" s="76">
        <v>3705895</v>
      </c>
      <c r="L5" s="4">
        <f>SUM(L6:L8)</f>
        <v>-5000</v>
      </c>
      <c r="M5" s="76">
        <f>SUM(M6:M8)</f>
        <v>3700895</v>
      </c>
      <c r="N5" s="4">
        <v>0</v>
      </c>
      <c r="O5" s="94">
        <f>SUM(O6:O8)</f>
        <v>3700895</v>
      </c>
      <c r="P5" s="91"/>
    </row>
    <row r="6" spans="1:16" ht="16.5" x14ac:dyDescent="0.3">
      <c r="A6" s="1" t="s">
        <v>2</v>
      </c>
      <c r="B6" s="7">
        <v>3192249.84</v>
      </c>
      <c r="C6" s="7">
        <v>3159945</v>
      </c>
      <c r="D6" s="7"/>
      <c r="E6" s="9">
        <v>3159945</v>
      </c>
      <c r="F6" s="7"/>
      <c r="G6" s="9">
        <v>3159945</v>
      </c>
      <c r="H6" s="7"/>
      <c r="I6" s="9">
        <v>3159945</v>
      </c>
      <c r="J6" s="7"/>
      <c r="K6" s="9">
        <v>3159945</v>
      </c>
      <c r="L6" s="7"/>
      <c r="M6" s="9">
        <v>3159945</v>
      </c>
      <c r="N6" s="7"/>
      <c r="O6" s="8">
        <v>3159945</v>
      </c>
      <c r="P6" s="91"/>
    </row>
    <row r="7" spans="1:16" ht="16.5" x14ac:dyDescent="0.3">
      <c r="A7" s="1" t="s">
        <v>3</v>
      </c>
      <c r="B7" s="7">
        <v>327559.71000000002</v>
      </c>
      <c r="C7" s="7">
        <v>364850</v>
      </c>
      <c r="D7" s="7"/>
      <c r="E7" s="9">
        <v>364850</v>
      </c>
      <c r="F7" s="7"/>
      <c r="G7" s="9">
        <v>364850</v>
      </c>
      <c r="H7" s="7"/>
      <c r="I7" s="9">
        <v>364850</v>
      </c>
      <c r="J7" s="7"/>
      <c r="K7" s="9">
        <v>364850</v>
      </c>
      <c r="L7" s="7">
        <v>-42000</v>
      </c>
      <c r="M7" s="9">
        <v>322850</v>
      </c>
      <c r="N7" s="7"/>
      <c r="O7" s="8">
        <v>322850</v>
      </c>
      <c r="P7" s="91"/>
    </row>
    <row r="8" spans="1:16" ht="16.5" x14ac:dyDescent="0.3">
      <c r="A8" s="1" t="s">
        <v>4</v>
      </c>
      <c r="B8" s="7">
        <v>203630.11</v>
      </c>
      <c r="C8" s="7">
        <v>181100</v>
      </c>
      <c r="D8" s="7"/>
      <c r="E8" s="9">
        <v>181100</v>
      </c>
      <c r="F8" s="7"/>
      <c r="G8" s="9">
        <v>181100</v>
      </c>
      <c r="H8" s="7"/>
      <c r="I8" s="9">
        <v>181100</v>
      </c>
      <c r="J8" s="7"/>
      <c r="K8" s="9">
        <v>181100</v>
      </c>
      <c r="L8" s="7">
        <v>37000</v>
      </c>
      <c r="M8" s="9">
        <v>218100</v>
      </c>
      <c r="N8" s="7"/>
      <c r="O8" s="8">
        <v>218100</v>
      </c>
      <c r="P8" s="91"/>
    </row>
    <row r="9" spans="1:16" ht="16.5" x14ac:dyDescent="0.3">
      <c r="A9" s="48" t="s">
        <v>36</v>
      </c>
      <c r="B9" s="4">
        <f t="shared" ref="B9" si="0">SUM(B10:B14)</f>
        <v>436457.08</v>
      </c>
      <c r="C9" s="4">
        <f>SUM(C10:C14)</f>
        <v>274420</v>
      </c>
      <c r="D9" s="4">
        <f>SUM(D10:D14)</f>
        <v>12338</v>
      </c>
      <c r="E9" s="76">
        <f>SUM(E10:E14)</f>
        <v>286758</v>
      </c>
      <c r="F9" s="4">
        <v>5563</v>
      </c>
      <c r="G9" s="76">
        <f>SUM(G10:G14)</f>
        <v>292321</v>
      </c>
      <c r="H9" s="4"/>
      <c r="I9" s="76">
        <f>SUM(I10:I14)</f>
        <v>292321</v>
      </c>
      <c r="J9" s="4"/>
      <c r="K9" s="76">
        <f>SUM(K10:K14)</f>
        <v>292321</v>
      </c>
      <c r="L9" s="4">
        <f>SUM(L10:L14)</f>
        <v>78020</v>
      </c>
      <c r="M9" s="76">
        <f>SUM(M10:M14)</f>
        <v>370341</v>
      </c>
      <c r="N9" s="4">
        <v>0</v>
      </c>
      <c r="O9" s="94">
        <f>SUM(O10:O14)</f>
        <v>370341</v>
      </c>
      <c r="P9" s="91"/>
    </row>
    <row r="10" spans="1:16" ht="21" customHeight="1" x14ac:dyDescent="0.3">
      <c r="A10" s="1" t="s">
        <v>5</v>
      </c>
      <c r="B10" s="7">
        <v>148817.91</v>
      </c>
      <c r="C10" s="7">
        <v>136210</v>
      </c>
      <c r="D10" s="7"/>
      <c r="E10" s="9">
        <v>136210</v>
      </c>
      <c r="F10" s="7"/>
      <c r="G10" s="9">
        <v>136210</v>
      </c>
      <c r="H10" s="7"/>
      <c r="I10" s="9">
        <v>136210</v>
      </c>
      <c r="J10" s="7"/>
      <c r="K10" s="9">
        <v>136210</v>
      </c>
      <c r="L10" s="7">
        <v>6600</v>
      </c>
      <c r="M10" s="9">
        <v>142810</v>
      </c>
      <c r="N10" s="7"/>
      <c r="O10" s="8">
        <v>142810</v>
      </c>
      <c r="P10" s="91"/>
    </row>
    <row r="11" spans="1:16" ht="16.5" x14ac:dyDescent="0.3">
      <c r="A11" s="1" t="s">
        <v>49</v>
      </c>
      <c r="B11" s="7">
        <v>183553.37</v>
      </c>
      <c r="C11" s="7">
        <v>127650</v>
      </c>
      <c r="D11" s="7">
        <v>1838</v>
      </c>
      <c r="E11" s="9">
        <v>129488</v>
      </c>
      <c r="F11" s="7">
        <v>5563</v>
      </c>
      <c r="G11" s="9">
        <v>135051</v>
      </c>
      <c r="H11" s="7"/>
      <c r="I11" s="9">
        <v>135051</v>
      </c>
      <c r="J11" s="7"/>
      <c r="K11" s="9">
        <v>135051</v>
      </c>
      <c r="L11" s="7">
        <v>70020</v>
      </c>
      <c r="M11" s="9">
        <v>205071</v>
      </c>
      <c r="N11" s="7"/>
      <c r="O11" s="8">
        <v>205071</v>
      </c>
      <c r="P11" s="91"/>
    </row>
    <row r="12" spans="1:16" ht="16.5" x14ac:dyDescent="0.3">
      <c r="A12" s="1" t="s">
        <v>6</v>
      </c>
      <c r="B12" s="7">
        <v>92917.66</v>
      </c>
      <c r="C12" s="7">
        <v>10000</v>
      </c>
      <c r="D12" s="7"/>
      <c r="E12" s="9">
        <v>10000</v>
      </c>
      <c r="F12" s="7"/>
      <c r="G12" s="9">
        <v>10000</v>
      </c>
      <c r="H12" s="7"/>
      <c r="I12" s="9">
        <v>10000</v>
      </c>
      <c r="J12" s="7"/>
      <c r="K12" s="9">
        <v>10000</v>
      </c>
      <c r="L12" s="7"/>
      <c r="M12" s="9">
        <v>10000</v>
      </c>
      <c r="N12" s="7"/>
      <c r="O12" s="8">
        <v>10000</v>
      </c>
      <c r="P12" s="91"/>
    </row>
    <row r="13" spans="1:16" ht="16.5" x14ac:dyDescent="0.3">
      <c r="A13" s="1" t="s">
        <v>7</v>
      </c>
      <c r="B13" s="7">
        <v>31.91</v>
      </c>
      <c r="C13" s="7">
        <v>50</v>
      </c>
      <c r="D13" s="7"/>
      <c r="E13" s="9">
        <v>50</v>
      </c>
      <c r="F13" s="7"/>
      <c r="G13" s="9">
        <v>50</v>
      </c>
      <c r="H13" s="7"/>
      <c r="I13" s="9">
        <v>50</v>
      </c>
      <c r="J13" s="7"/>
      <c r="K13" s="9">
        <v>50</v>
      </c>
      <c r="L13" s="7"/>
      <c r="M13" s="9">
        <v>50</v>
      </c>
      <c r="N13" s="7"/>
      <c r="O13" s="8">
        <v>50</v>
      </c>
      <c r="P13" s="91"/>
    </row>
    <row r="14" spans="1:16" ht="16.5" x14ac:dyDescent="0.3">
      <c r="A14" s="1" t="s">
        <v>8</v>
      </c>
      <c r="B14" s="7">
        <v>11136.23</v>
      </c>
      <c r="C14" s="7">
        <v>510</v>
      </c>
      <c r="D14" s="7">
        <v>10500</v>
      </c>
      <c r="E14" s="9">
        <v>11010</v>
      </c>
      <c r="F14" s="7"/>
      <c r="G14" s="9">
        <v>11010</v>
      </c>
      <c r="H14" s="7"/>
      <c r="I14" s="9">
        <v>11010</v>
      </c>
      <c r="J14" s="7"/>
      <c r="K14" s="9">
        <v>11010</v>
      </c>
      <c r="L14" s="7">
        <v>1400</v>
      </c>
      <c r="M14" s="9">
        <v>12410</v>
      </c>
      <c r="N14" s="7"/>
      <c r="O14" s="8">
        <v>12410</v>
      </c>
      <c r="P14" s="91"/>
    </row>
    <row r="15" spans="1:16" ht="16.5" x14ac:dyDescent="0.3">
      <c r="A15" s="48" t="s">
        <v>38</v>
      </c>
      <c r="B15" s="4">
        <f>SUM(B16:B17)</f>
        <v>2442052.4700000002</v>
      </c>
      <c r="C15" s="4">
        <f>SUM(C16:C17)</f>
        <v>1869940</v>
      </c>
      <c r="D15" s="4">
        <f>SUM(D16:D17)</f>
        <v>209536</v>
      </c>
      <c r="E15" s="76">
        <f>SUM(E16:E17)</f>
        <v>2079476</v>
      </c>
      <c r="F15" s="4">
        <v>21656</v>
      </c>
      <c r="G15" s="76">
        <f>SUM(G16:G17)</f>
        <v>2101132</v>
      </c>
      <c r="H15" s="4">
        <v>5557</v>
      </c>
      <c r="I15" s="76">
        <f>SUM(I16:I17)</f>
        <v>2112966</v>
      </c>
      <c r="J15" s="4"/>
      <c r="K15" s="76">
        <f>SUM(K16:K17)</f>
        <v>2112966</v>
      </c>
      <c r="L15" s="4">
        <f>SUM(L16:L17)</f>
        <v>71313</v>
      </c>
      <c r="M15" s="76">
        <f>SUM(M16:M17)</f>
        <v>2184279</v>
      </c>
      <c r="N15" s="4">
        <f>SUM(N16:N17)</f>
        <v>-292730</v>
      </c>
      <c r="O15" s="94">
        <f>SUM(O16:O17)</f>
        <v>1891549</v>
      </c>
      <c r="P15" s="91"/>
    </row>
    <row r="16" spans="1:16" ht="16.5" x14ac:dyDescent="0.3">
      <c r="A16" s="1" t="s">
        <v>9</v>
      </c>
      <c r="B16" s="7">
        <v>1938956.59</v>
      </c>
      <c r="C16" s="7">
        <v>1619940</v>
      </c>
      <c r="D16" s="7">
        <v>209536</v>
      </c>
      <c r="E16" s="9">
        <v>1829476</v>
      </c>
      <c r="F16" s="7">
        <v>21656</v>
      </c>
      <c r="G16" s="9">
        <v>1851132</v>
      </c>
      <c r="H16" s="7">
        <v>5557</v>
      </c>
      <c r="I16" s="9">
        <v>1856689</v>
      </c>
      <c r="J16" s="7"/>
      <c r="K16" s="9">
        <v>1856689</v>
      </c>
      <c r="L16" s="7">
        <v>71313</v>
      </c>
      <c r="M16" s="9">
        <v>1928002</v>
      </c>
      <c r="N16" s="7">
        <v>-42730</v>
      </c>
      <c r="O16" s="8">
        <v>1885272</v>
      </c>
      <c r="P16" s="91"/>
    </row>
    <row r="17" spans="1:16" ht="16.5" x14ac:dyDescent="0.3">
      <c r="A17" s="1" t="s">
        <v>10</v>
      </c>
      <c r="B17" s="7">
        <v>503095.88</v>
      </c>
      <c r="C17" s="7">
        <v>250000</v>
      </c>
      <c r="D17" s="7"/>
      <c r="E17" s="9">
        <v>250000</v>
      </c>
      <c r="F17" s="7"/>
      <c r="G17" s="9">
        <v>250000</v>
      </c>
      <c r="H17" s="7">
        <v>6277</v>
      </c>
      <c r="I17" s="9">
        <v>256277</v>
      </c>
      <c r="J17" s="7"/>
      <c r="K17" s="9">
        <v>256277</v>
      </c>
      <c r="L17" s="7"/>
      <c r="M17" s="9">
        <v>256277</v>
      </c>
      <c r="N17" s="7">
        <v>-250000</v>
      </c>
      <c r="O17" s="8">
        <v>6277</v>
      </c>
      <c r="P17" s="91"/>
    </row>
    <row r="18" spans="1:16" ht="32.25" x14ac:dyDescent="0.3">
      <c r="A18" s="48" t="s">
        <v>41</v>
      </c>
      <c r="B18" s="4">
        <v>325707.51</v>
      </c>
      <c r="C18" s="4">
        <v>576655</v>
      </c>
      <c r="D18" s="4"/>
      <c r="E18" s="76">
        <v>576655</v>
      </c>
      <c r="F18" s="4">
        <v>2600</v>
      </c>
      <c r="G18" s="76">
        <v>579255</v>
      </c>
      <c r="H18" s="4">
        <v>0</v>
      </c>
      <c r="I18" s="76">
        <v>579255</v>
      </c>
      <c r="J18" s="4"/>
      <c r="K18" s="76">
        <v>579255</v>
      </c>
      <c r="L18" s="4">
        <v>0</v>
      </c>
      <c r="M18" s="76">
        <v>579255</v>
      </c>
      <c r="N18" s="4">
        <v>209445</v>
      </c>
      <c r="O18" s="94">
        <v>788700</v>
      </c>
      <c r="P18" s="91"/>
    </row>
    <row r="19" spans="1:16" ht="32.25" x14ac:dyDescent="0.3">
      <c r="A19" s="48" t="s">
        <v>19</v>
      </c>
      <c r="B19" s="4">
        <v>342063.03</v>
      </c>
      <c r="C19" s="4">
        <v>150000</v>
      </c>
      <c r="D19" s="4"/>
      <c r="E19" s="76">
        <v>150000</v>
      </c>
      <c r="F19" s="4"/>
      <c r="G19" s="76">
        <v>150000</v>
      </c>
      <c r="H19" s="4">
        <v>0</v>
      </c>
      <c r="I19" s="76">
        <v>150000</v>
      </c>
      <c r="J19" s="4"/>
      <c r="K19" s="76">
        <v>150000</v>
      </c>
      <c r="L19" s="4">
        <v>0</v>
      </c>
      <c r="M19" s="76">
        <v>150000</v>
      </c>
      <c r="N19" s="4"/>
      <c r="O19" s="94">
        <v>150000</v>
      </c>
      <c r="P19" s="91"/>
    </row>
    <row r="20" spans="1:16" ht="16.5" x14ac:dyDescent="0.3">
      <c r="A20" s="49" t="s">
        <v>48</v>
      </c>
      <c r="B20" s="15">
        <f t="shared" ref="B20" si="1">SUM(B19,B18,B15,B9,B5)</f>
        <v>7269719.75</v>
      </c>
      <c r="C20" s="15">
        <f t="shared" ref="C20:H20" si="2">SUM(C19,C18,C15,C9,C5)</f>
        <v>6576910</v>
      </c>
      <c r="D20" s="15">
        <f t="shared" si="2"/>
        <v>221874</v>
      </c>
      <c r="E20" s="77">
        <f t="shared" si="2"/>
        <v>6798784</v>
      </c>
      <c r="F20" s="77">
        <f t="shared" si="2"/>
        <v>29819</v>
      </c>
      <c r="G20" s="77">
        <f t="shared" si="2"/>
        <v>6828603</v>
      </c>
      <c r="H20" s="77">
        <f t="shared" si="2"/>
        <v>5557</v>
      </c>
      <c r="I20" s="77">
        <f t="shared" ref="I20:O20" si="3">SUM(I19,I18,I15,I9,I5)</f>
        <v>6840437</v>
      </c>
      <c r="J20" s="15"/>
      <c r="K20" s="77">
        <f t="shared" si="3"/>
        <v>6840437</v>
      </c>
      <c r="L20" s="77">
        <f t="shared" si="3"/>
        <v>144333</v>
      </c>
      <c r="M20" s="77">
        <f t="shared" si="3"/>
        <v>6984770</v>
      </c>
      <c r="N20" s="77">
        <f t="shared" si="3"/>
        <v>-83285</v>
      </c>
      <c r="O20" s="95">
        <f t="shared" si="3"/>
        <v>6901485</v>
      </c>
      <c r="P20" s="91"/>
    </row>
    <row r="21" spans="1:16" ht="15.75" x14ac:dyDescent="0.25">
      <c r="A21" s="50"/>
      <c r="B21" s="6"/>
      <c r="C21" s="6"/>
      <c r="D21" s="6"/>
      <c r="E21" s="78"/>
      <c r="F21" s="6"/>
      <c r="G21" s="78"/>
      <c r="H21" s="6"/>
      <c r="I21" s="78"/>
      <c r="J21" s="6"/>
      <c r="K21" s="78"/>
      <c r="L21" s="6"/>
      <c r="M21" s="78"/>
      <c r="N21" s="6"/>
      <c r="O21" s="96"/>
      <c r="P21" s="91"/>
    </row>
    <row r="22" spans="1:16" ht="16.5" x14ac:dyDescent="0.3">
      <c r="A22" s="51" t="s">
        <v>39</v>
      </c>
      <c r="B22" s="17">
        <f>SUM(B23:B25)</f>
        <v>174539.12999999998</v>
      </c>
      <c r="C22" s="17">
        <f t="shared" ref="C22" si="4">SUM(C23:C25)</f>
        <v>295000</v>
      </c>
      <c r="D22" s="17">
        <f>SUM(D23:D25)</f>
        <v>98749</v>
      </c>
      <c r="E22" s="79">
        <f>SUM(E23:E25)</f>
        <v>393749</v>
      </c>
      <c r="F22" s="17">
        <v>0</v>
      </c>
      <c r="G22" s="79">
        <f>SUM(G23:G25)</f>
        <v>393749</v>
      </c>
      <c r="H22" s="17">
        <v>0</v>
      </c>
      <c r="I22" s="79">
        <f>SUM(I23:I25)</f>
        <v>393749</v>
      </c>
      <c r="J22" s="17"/>
      <c r="K22" s="79">
        <f>SUM(K23:K25)</f>
        <v>393749</v>
      </c>
      <c r="L22" s="17">
        <f>SUM(L23:L25)</f>
        <v>1300</v>
      </c>
      <c r="M22" s="79">
        <f>SUM(M23:M25)</f>
        <v>395049</v>
      </c>
      <c r="N22" s="17"/>
      <c r="O22" s="97">
        <f>SUM(O23:O25)</f>
        <v>395049</v>
      </c>
      <c r="P22" s="91"/>
    </row>
    <row r="23" spans="1:16" ht="16.5" x14ac:dyDescent="0.3">
      <c r="A23" s="52" t="s">
        <v>44</v>
      </c>
      <c r="B23" s="7">
        <v>42338.05</v>
      </c>
      <c r="C23" s="7">
        <v>70000</v>
      </c>
      <c r="D23" s="7"/>
      <c r="E23" s="9">
        <v>70000</v>
      </c>
      <c r="F23" s="7"/>
      <c r="G23" s="9">
        <v>70000</v>
      </c>
      <c r="H23" s="7"/>
      <c r="I23" s="9">
        <v>70000</v>
      </c>
      <c r="J23" s="7"/>
      <c r="K23" s="9">
        <v>70000</v>
      </c>
      <c r="L23" s="7"/>
      <c r="M23" s="9">
        <v>70000</v>
      </c>
      <c r="N23" s="7"/>
      <c r="O23" s="8">
        <v>70000</v>
      </c>
      <c r="P23" s="91"/>
    </row>
    <row r="24" spans="1:16" ht="16.5" x14ac:dyDescent="0.3">
      <c r="A24" s="52" t="s">
        <v>43</v>
      </c>
      <c r="B24" s="7">
        <v>104534.43</v>
      </c>
      <c r="C24" s="7">
        <v>200000</v>
      </c>
      <c r="D24" s="7">
        <v>52286</v>
      </c>
      <c r="E24" s="9">
        <v>252286</v>
      </c>
      <c r="F24" s="7"/>
      <c r="G24" s="9">
        <v>252286</v>
      </c>
      <c r="H24" s="7"/>
      <c r="I24" s="9">
        <v>252286</v>
      </c>
      <c r="J24" s="7"/>
      <c r="K24" s="9">
        <v>252286</v>
      </c>
      <c r="L24" s="7">
        <v>1300</v>
      </c>
      <c r="M24" s="9">
        <v>253586</v>
      </c>
      <c r="N24" s="7"/>
      <c r="O24" s="8">
        <v>253586</v>
      </c>
      <c r="P24" s="91"/>
    </row>
    <row r="25" spans="1:16" ht="16.5" x14ac:dyDescent="0.3">
      <c r="A25" s="52" t="s">
        <v>42</v>
      </c>
      <c r="B25" s="7">
        <v>27666.65</v>
      </c>
      <c r="C25" s="7">
        <v>25000</v>
      </c>
      <c r="D25" s="7">
        <v>46463</v>
      </c>
      <c r="E25" s="9">
        <v>71463</v>
      </c>
      <c r="F25" s="7"/>
      <c r="G25" s="9">
        <v>71463</v>
      </c>
      <c r="H25" s="7"/>
      <c r="I25" s="9">
        <v>71463</v>
      </c>
      <c r="J25" s="7"/>
      <c r="K25" s="9">
        <v>71463</v>
      </c>
      <c r="L25" s="7"/>
      <c r="M25" s="9">
        <v>71463</v>
      </c>
      <c r="N25" s="7"/>
      <c r="O25" s="8">
        <v>71463</v>
      </c>
      <c r="P25" s="91"/>
    </row>
    <row r="26" spans="1:16" ht="20.25" x14ac:dyDescent="0.3">
      <c r="A26" s="53" t="s">
        <v>35</v>
      </c>
      <c r="B26" s="14">
        <f>SUM(B5,B9,B15,B18,B19,B22)</f>
        <v>7444258.8799999999</v>
      </c>
      <c r="C26" s="14">
        <f>SUM(C5,C9,C15,C18,C19,C22)</f>
        <v>6871910</v>
      </c>
      <c r="D26" s="14">
        <f>SUM(D5,D9,D15,D18,D19,D22)</f>
        <v>320623</v>
      </c>
      <c r="E26" s="80">
        <f>SUM(E5,E9,E15,E18,E19,E22)</f>
        <v>7192533</v>
      </c>
      <c r="F26" s="80">
        <f>SUM(F5,F9,F15,F18,F19,F22)</f>
        <v>29819</v>
      </c>
      <c r="G26" s="80">
        <f>SUM(G5,G9,G15,G18,G19,G22)</f>
        <v>7222352</v>
      </c>
      <c r="H26" s="14"/>
      <c r="I26" s="80">
        <f>SUM(I5,I9,I15,I18,I19,I22)</f>
        <v>7234186</v>
      </c>
      <c r="J26" s="14">
        <v>0</v>
      </c>
      <c r="K26" s="80">
        <f>SUM(K5,K9,K15,K18,K19,K22)</f>
        <v>7234186</v>
      </c>
      <c r="L26" s="80">
        <f>SUM(L5,L9,L15,L18,L19,L22)</f>
        <v>145633</v>
      </c>
      <c r="M26" s="80">
        <f>SUM(M5,M9,M15,M18,M19,M22)</f>
        <v>7379819</v>
      </c>
      <c r="N26" s="14"/>
      <c r="O26" s="98">
        <f>SUM(O5,O9,O15,O18,O19,O22)</f>
        <v>7296534</v>
      </c>
      <c r="P26" s="91"/>
    </row>
    <row r="27" spans="1:16" ht="16.5" x14ac:dyDescent="0.3">
      <c r="A27" s="54"/>
      <c r="B27" s="6"/>
      <c r="C27" s="6"/>
      <c r="D27" s="6"/>
      <c r="E27" s="78"/>
      <c r="F27" s="6"/>
      <c r="G27" s="78"/>
      <c r="H27" s="6"/>
      <c r="I27" s="78"/>
      <c r="J27" s="6"/>
      <c r="K27" s="78"/>
      <c r="L27" s="6"/>
      <c r="M27" s="78"/>
      <c r="N27" s="6"/>
      <c r="O27" s="96"/>
      <c r="P27" s="91"/>
    </row>
    <row r="28" spans="1:16" ht="18.75" x14ac:dyDescent="0.3">
      <c r="A28" s="47" t="s">
        <v>0</v>
      </c>
      <c r="B28" s="13"/>
      <c r="C28" s="13"/>
      <c r="D28" s="13"/>
      <c r="E28" s="81"/>
      <c r="F28" s="13"/>
      <c r="G28" s="81"/>
      <c r="H28" s="13"/>
      <c r="I28" s="81"/>
      <c r="J28" s="13"/>
      <c r="K28" s="81"/>
      <c r="L28" s="13"/>
      <c r="M28" s="81"/>
      <c r="N28" s="13"/>
      <c r="O28" s="99"/>
      <c r="P28" s="91"/>
    </row>
    <row r="29" spans="1:16" ht="16.5" x14ac:dyDescent="0.3">
      <c r="A29" s="55" t="s">
        <v>15</v>
      </c>
      <c r="B29" s="4">
        <f>SUM(B30:B34)</f>
        <v>2799922.99</v>
      </c>
      <c r="C29" s="4">
        <f>SUM(C30:C34)</f>
        <v>2893880</v>
      </c>
      <c r="D29" s="4"/>
      <c r="E29" s="76">
        <f>SUM(E30:E34)</f>
        <v>2893880</v>
      </c>
      <c r="F29" s="4">
        <f>SUM(F30:F34)</f>
        <v>10214</v>
      </c>
      <c r="G29" s="76">
        <f>SUM(G30:G34)</f>
        <v>2904094</v>
      </c>
      <c r="H29" s="4">
        <v>-22000</v>
      </c>
      <c r="I29" s="76">
        <f>SUM(I30:I34)</f>
        <v>2882094</v>
      </c>
      <c r="J29" s="4"/>
      <c r="K29" s="76">
        <f>SUM(K30:K34)</f>
        <v>2882094</v>
      </c>
      <c r="L29" s="76">
        <f>SUM(L30:L34)</f>
        <v>122077</v>
      </c>
      <c r="M29" s="76">
        <f>SUM(M30:M34)</f>
        <v>2974171</v>
      </c>
      <c r="N29" s="4">
        <f>SUM(N30:N34)</f>
        <v>135826</v>
      </c>
      <c r="O29" s="94">
        <f>SUM(O30:O34)</f>
        <v>3109997</v>
      </c>
      <c r="P29" s="91"/>
    </row>
    <row r="30" spans="1:16" ht="16.5" x14ac:dyDescent="0.3">
      <c r="A30" s="56" t="s">
        <v>11</v>
      </c>
      <c r="B30" s="3">
        <v>1118196.3600000001</v>
      </c>
      <c r="C30" s="7">
        <v>1190680</v>
      </c>
      <c r="D30" s="3"/>
      <c r="E30" s="9">
        <v>1190680</v>
      </c>
      <c r="F30" s="7"/>
      <c r="G30" s="9">
        <v>1190680</v>
      </c>
      <c r="H30" s="7"/>
      <c r="I30" s="9">
        <v>1190680</v>
      </c>
      <c r="J30" s="7"/>
      <c r="K30" s="9">
        <v>1190680</v>
      </c>
      <c r="L30" s="7">
        <v>3029</v>
      </c>
      <c r="M30" s="9">
        <v>1193709</v>
      </c>
      <c r="N30" s="7">
        <v>16000</v>
      </c>
      <c r="O30" s="8">
        <v>1209709</v>
      </c>
      <c r="P30" s="91"/>
    </row>
    <row r="31" spans="1:16" ht="16.5" x14ac:dyDescent="0.3">
      <c r="A31" s="56" t="s">
        <v>12</v>
      </c>
      <c r="B31" s="3">
        <v>384595.39</v>
      </c>
      <c r="C31" s="7">
        <v>377990</v>
      </c>
      <c r="D31" s="3"/>
      <c r="E31" s="9">
        <v>377990</v>
      </c>
      <c r="F31" s="7">
        <v>3676</v>
      </c>
      <c r="G31" s="9">
        <v>381666</v>
      </c>
      <c r="H31" s="7"/>
      <c r="I31" s="9">
        <v>381666</v>
      </c>
      <c r="J31" s="7"/>
      <c r="K31" s="9">
        <v>381666</v>
      </c>
      <c r="L31" s="7"/>
      <c r="M31" s="9">
        <v>381666</v>
      </c>
      <c r="N31" s="7"/>
      <c r="O31" s="8">
        <v>381666</v>
      </c>
      <c r="P31" s="91"/>
    </row>
    <row r="32" spans="1:16" ht="16.5" x14ac:dyDescent="0.3">
      <c r="A32" s="56" t="s">
        <v>13</v>
      </c>
      <c r="B32" s="3">
        <v>1088181.06</v>
      </c>
      <c r="C32" s="7">
        <v>1102660</v>
      </c>
      <c r="D32" s="3"/>
      <c r="E32" s="9">
        <v>1102660</v>
      </c>
      <c r="F32" s="7">
        <v>6513</v>
      </c>
      <c r="G32" s="9">
        <v>1109173</v>
      </c>
      <c r="H32" s="7">
        <v>-22000</v>
      </c>
      <c r="I32" s="9">
        <v>1087173</v>
      </c>
      <c r="J32" s="7"/>
      <c r="K32" s="9">
        <v>1087173</v>
      </c>
      <c r="L32" s="7">
        <v>113908</v>
      </c>
      <c r="M32" s="9">
        <v>1201081</v>
      </c>
      <c r="N32" s="7">
        <v>119826</v>
      </c>
      <c r="O32" s="8">
        <v>1320907</v>
      </c>
      <c r="P32" s="91"/>
    </row>
    <row r="33" spans="1:16" ht="16.5" x14ac:dyDescent="0.3">
      <c r="A33" s="56" t="s">
        <v>14</v>
      </c>
      <c r="B33" s="7">
        <v>186531.25</v>
      </c>
      <c r="C33" s="7">
        <v>197200</v>
      </c>
      <c r="D33" s="7"/>
      <c r="E33" s="9">
        <v>197200</v>
      </c>
      <c r="F33" s="7">
        <v>25</v>
      </c>
      <c r="G33" s="9">
        <v>197225</v>
      </c>
      <c r="H33" s="7"/>
      <c r="I33" s="9">
        <v>197225</v>
      </c>
      <c r="J33" s="7"/>
      <c r="K33" s="9">
        <v>197225</v>
      </c>
      <c r="L33" s="7">
        <v>5140</v>
      </c>
      <c r="M33" s="9">
        <v>172365</v>
      </c>
      <c r="N33" s="7"/>
      <c r="O33" s="8">
        <v>172365</v>
      </c>
      <c r="P33" s="91"/>
    </row>
    <row r="34" spans="1:16" ht="32.25" x14ac:dyDescent="0.3">
      <c r="A34" s="56" t="s">
        <v>40</v>
      </c>
      <c r="B34" s="7">
        <v>22418.93</v>
      </c>
      <c r="C34" s="7">
        <v>25350</v>
      </c>
      <c r="D34" s="7"/>
      <c r="E34" s="9">
        <v>25350</v>
      </c>
      <c r="F34" s="7"/>
      <c r="G34" s="9">
        <v>25350</v>
      </c>
      <c r="H34" s="7"/>
      <c r="I34" s="9">
        <v>25350</v>
      </c>
      <c r="J34" s="7"/>
      <c r="K34" s="9">
        <v>25350</v>
      </c>
      <c r="L34" s="7"/>
      <c r="M34" s="9">
        <v>25350</v>
      </c>
      <c r="N34" s="7"/>
      <c r="O34" s="8">
        <v>25350</v>
      </c>
      <c r="P34" s="91"/>
    </row>
    <row r="35" spans="1:16" ht="16.5" x14ac:dyDescent="0.3">
      <c r="A35" s="55" t="s">
        <v>16</v>
      </c>
      <c r="B35" s="4">
        <f>SUM(B36:B37)</f>
        <v>825287.56</v>
      </c>
      <c r="C35" s="4">
        <f t="shared" ref="C35:E35" si="5">SUM(C36:C37)</f>
        <v>1257730</v>
      </c>
      <c r="D35" s="4"/>
      <c r="E35" s="76">
        <f t="shared" si="5"/>
        <v>1257730</v>
      </c>
      <c r="F35" s="4"/>
      <c r="G35" s="76">
        <f>SUM(G36:G37)</f>
        <v>1257730</v>
      </c>
      <c r="H35" s="4">
        <v>0</v>
      </c>
      <c r="I35" s="76">
        <f>SUM(I36:I37)</f>
        <v>1257730</v>
      </c>
      <c r="J35" s="4"/>
      <c r="K35" s="76">
        <f>SUM(K36:K37)</f>
        <v>1257730</v>
      </c>
      <c r="L35" s="4">
        <v>0</v>
      </c>
      <c r="M35" s="76">
        <v>1257730</v>
      </c>
      <c r="N35" s="4">
        <f>SUM(N36:N37)</f>
        <v>-219111</v>
      </c>
      <c r="O35" s="94">
        <f>SUM(O36:O37)</f>
        <v>1038619</v>
      </c>
      <c r="P35" s="91"/>
    </row>
    <row r="36" spans="1:16" ht="16.5" x14ac:dyDescent="0.3">
      <c r="A36" s="56" t="s">
        <v>17</v>
      </c>
      <c r="B36" s="3">
        <v>825287.56</v>
      </c>
      <c r="C36" s="7">
        <v>1257730</v>
      </c>
      <c r="D36" s="3"/>
      <c r="E36" s="9">
        <v>1257730</v>
      </c>
      <c r="F36" s="7"/>
      <c r="G36" s="9">
        <v>1257730</v>
      </c>
      <c r="H36" s="7"/>
      <c r="I36" s="9">
        <v>1257730</v>
      </c>
      <c r="J36" s="7"/>
      <c r="K36" s="9">
        <v>1257730</v>
      </c>
      <c r="L36" s="7"/>
      <c r="M36" s="9">
        <v>1257730</v>
      </c>
      <c r="N36" s="7">
        <v>-219111</v>
      </c>
      <c r="O36" s="8">
        <v>1038619</v>
      </c>
      <c r="P36" s="91"/>
    </row>
    <row r="37" spans="1:16" ht="16.5" x14ac:dyDescent="0.3">
      <c r="A37" s="56" t="s">
        <v>18</v>
      </c>
      <c r="B37" s="3"/>
      <c r="C37" s="7">
        <v>0</v>
      </c>
      <c r="D37" s="3"/>
      <c r="E37" s="9">
        <v>0</v>
      </c>
      <c r="F37" s="7"/>
      <c r="G37" s="9">
        <v>0</v>
      </c>
      <c r="H37" s="7"/>
      <c r="I37" s="9">
        <v>0</v>
      </c>
      <c r="J37" s="7"/>
      <c r="K37" s="9">
        <v>0</v>
      </c>
      <c r="L37" s="7"/>
      <c r="M37" s="9">
        <v>0</v>
      </c>
      <c r="N37" s="7"/>
      <c r="O37" s="8">
        <v>0</v>
      </c>
      <c r="P37" s="91"/>
    </row>
    <row r="38" spans="1:16" ht="16.5" x14ac:dyDescent="0.3">
      <c r="A38" s="55" t="s">
        <v>20</v>
      </c>
      <c r="B38" s="4">
        <f>SUM(B39:B40)</f>
        <v>225515.27</v>
      </c>
      <c r="C38" s="4">
        <f>SUM(C39:C40)</f>
        <v>166960</v>
      </c>
      <c r="D38" s="4"/>
      <c r="E38" s="76">
        <f>SUM(E39:E40)</f>
        <v>166960</v>
      </c>
      <c r="F38" s="4">
        <v>2600</v>
      </c>
      <c r="G38" s="76">
        <f>SUM(G39:G40)</f>
        <v>169560</v>
      </c>
      <c r="H38" s="4">
        <v>0</v>
      </c>
      <c r="I38" s="76">
        <f>SUM(I39:I40)</f>
        <v>169560</v>
      </c>
      <c r="J38" s="4"/>
      <c r="K38" s="76">
        <f>SUM(K39:K40)</f>
        <v>169560</v>
      </c>
      <c r="L38" s="4">
        <f>SUM(L39:L40)</f>
        <v>0</v>
      </c>
      <c r="M38" s="76">
        <f>SUM(M39:M40)</f>
        <v>169560</v>
      </c>
      <c r="N38" s="4">
        <v>0</v>
      </c>
      <c r="O38" s="94">
        <f>SUM(O39:O40)</f>
        <v>169560</v>
      </c>
      <c r="P38" s="91"/>
    </row>
    <row r="39" spans="1:16" ht="16.5" x14ac:dyDescent="0.3">
      <c r="A39" s="56" t="s">
        <v>21</v>
      </c>
      <c r="B39" s="3">
        <v>71130</v>
      </c>
      <c r="C39" s="7">
        <v>0</v>
      </c>
      <c r="D39" s="3"/>
      <c r="E39" s="9">
        <v>0</v>
      </c>
      <c r="F39" s="7">
        <v>2600</v>
      </c>
      <c r="G39" s="9">
        <v>2600</v>
      </c>
      <c r="H39" s="7"/>
      <c r="I39" s="9">
        <v>2600</v>
      </c>
      <c r="J39" s="7"/>
      <c r="K39" s="9">
        <v>2600</v>
      </c>
      <c r="L39" s="7"/>
      <c r="M39" s="9">
        <v>2600</v>
      </c>
      <c r="N39" s="7"/>
      <c r="O39" s="8">
        <v>2600</v>
      </c>
      <c r="P39" s="91"/>
    </row>
    <row r="40" spans="1:16" ht="16.5" x14ac:dyDescent="0.3">
      <c r="A40" s="56" t="s">
        <v>22</v>
      </c>
      <c r="B40" s="3">
        <v>154385.26999999999</v>
      </c>
      <c r="C40" s="7">
        <v>166960</v>
      </c>
      <c r="D40" s="3"/>
      <c r="E40" s="9">
        <v>166960</v>
      </c>
      <c r="F40" s="7"/>
      <c r="G40" s="9">
        <v>166960</v>
      </c>
      <c r="H40" s="7"/>
      <c r="I40" s="9">
        <v>166960</v>
      </c>
      <c r="J40" s="7"/>
      <c r="K40" s="9">
        <v>166960</v>
      </c>
      <c r="L40" s="7"/>
      <c r="M40" s="9">
        <v>166960</v>
      </c>
      <c r="N40" s="7"/>
      <c r="O40" s="8">
        <v>166960</v>
      </c>
      <c r="P40" s="91"/>
    </row>
    <row r="41" spans="1:16" ht="16.5" x14ac:dyDescent="0.3">
      <c r="A41" s="57" t="s">
        <v>47</v>
      </c>
      <c r="B41" s="15">
        <f t="shared" ref="B41" si="6">SUM(B38,B37,B36,B29)</f>
        <v>3850725.8200000003</v>
      </c>
      <c r="C41" s="15">
        <f t="shared" ref="C41:J41" si="7">SUM(C38,C37,C36,C29)</f>
        <v>4318570</v>
      </c>
      <c r="D41" s="15"/>
      <c r="E41" s="77">
        <f t="shared" si="7"/>
        <v>4318570</v>
      </c>
      <c r="F41" s="77">
        <f t="shared" si="7"/>
        <v>12814</v>
      </c>
      <c r="G41" s="77">
        <f t="shared" si="7"/>
        <v>4331384</v>
      </c>
      <c r="H41" s="77">
        <f t="shared" si="7"/>
        <v>-22000</v>
      </c>
      <c r="I41" s="77">
        <f t="shared" si="7"/>
        <v>4309384</v>
      </c>
      <c r="J41" s="77">
        <f t="shared" si="7"/>
        <v>0</v>
      </c>
      <c r="K41" s="77">
        <f t="shared" ref="K41:O41" si="8">SUM(K38,K37,K36,K29)</f>
        <v>4309384</v>
      </c>
      <c r="L41" s="77">
        <f t="shared" si="8"/>
        <v>122077</v>
      </c>
      <c r="M41" s="77">
        <f t="shared" si="8"/>
        <v>4401461</v>
      </c>
      <c r="N41" s="77">
        <f t="shared" si="8"/>
        <v>-83285</v>
      </c>
      <c r="O41" s="95">
        <f t="shared" si="8"/>
        <v>4318176</v>
      </c>
      <c r="P41" s="91"/>
    </row>
    <row r="42" spans="1:16" ht="15.75" x14ac:dyDescent="0.25">
      <c r="A42" s="58"/>
      <c r="B42" s="6"/>
      <c r="C42" s="6"/>
      <c r="D42" s="6"/>
      <c r="E42" s="78"/>
      <c r="F42" s="6"/>
      <c r="G42" s="78"/>
      <c r="H42" s="6"/>
      <c r="I42" s="78"/>
      <c r="J42" s="6"/>
      <c r="K42" s="78"/>
      <c r="L42" s="6"/>
      <c r="M42" s="78"/>
      <c r="N42" s="6"/>
      <c r="O42" s="96"/>
      <c r="P42" s="91"/>
    </row>
    <row r="43" spans="1:16" ht="16.5" x14ac:dyDescent="0.3">
      <c r="A43" s="59" t="s">
        <v>52</v>
      </c>
      <c r="B43" s="16">
        <f>SUM(B45:B48)</f>
        <v>2828687.5999999996</v>
      </c>
      <c r="C43" s="16">
        <f>SUM(C45:C48)</f>
        <v>2553340</v>
      </c>
      <c r="D43" s="16">
        <f>SUM(D45:D48)</f>
        <v>320623</v>
      </c>
      <c r="E43" s="82">
        <f>SUM(E45:E48)</f>
        <v>2873963</v>
      </c>
      <c r="F43" s="16">
        <v>17005</v>
      </c>
      <c r="G43" s="82">
        <f>SUM(G45:G48)</f>
        <v>2890968</v>
      </c>
      <c r="H43" s="82">
        <f>SUM(H45:H48)</f>
        <v>33834</v>
      </c>
      <c r="I43" s="82">
        <f>SUM(I45:I48)</f>
        <v>2924802</v>
      </c>
      <c r="J43" s="16"/>
      <c r="K43" s="82">
        <f>SUM(K45:K48)</f>
        <v>2924802</v>
      </c>
      <c r="L43" s="82">
        <f>SUM(L45:L48)</f>
        <v>53556</v>
      </c>
      <c r="M43" s="82">
        <f>SUM(M45:M48)</f>
        <v>2978358</v>
      </c>
      <c r="N43" s="16">
        <v>0</v>
      </c>
      <c r="O43" s="100">
        <f>SUM(O45:O48)</f>
        <v>2978358</v>
      </c>
      <c r="P43" s="91"/>
    </row>
    <row r="44" spans="1:16" ht="16.5" x14ac:dyDescent="0.3">
      <c r="A44" s="60" t="s">
        <v>51</v>
      </c>
      <c r="B44" s="18">
        <f>SUM(B45:B47)</f>
        <v>2826791.5999999996</v>
      </c>
      <c r="C44" s="18">
        <f t="shared" ref="C44" si="9">SUM(C45:C47)</f>
        <v>2553340</v>
      </c>
      <c r="D44" s="18">
        <f t="shared" ref="D44:I44" si="10">SUM(D45:D47)</f>
        <v>320623</v>
      </c>
      <c r="E44" s="83">
        <f t="shared" si="10"/>
        <v>2873963</v>
      </c>
      <c r="F44" s="18">
        <f t="shared" si="10"/>
        <v>17005</v>
      </c>
      <c r="G44" s="83">
        <f t="shared" si="10"/>
        <v>2890968</v>
      </c>
      <c r="H44" s="18">
        <f t="shared" si="10"/>
        <v>27557</v>
      </c>
      <c r="I44" s="83">
        <f t="shared" si="10"/>
        <v>2918525</v>
      </c>
      <c r="J44" s="18"/>
      <c r="K44" s="83">
        <f t="shared" ref="K44:M44" si="11">SUM(K45:K47)</f>
        <v>2918525</v>
      </c>
      <c r="L44" s="83">
        <f t="shared" si="11"/>
        <v>53377</v>
      </c>
      <c r="M44" s="83">
        <f t="shared" si="11"/>
        <v>2971902</v>
      </c>
      <c r="N44" s="18"/>
      <c r="O44" s="101">
        <f t="shared" ref="O44" si="12">SUM(O45:O47)</f>
        <v>2971902</v>
      </c>
      <c r="P44" s="91"/>
    </row>
    <row r="45" spans="1:16" ht="16.5" x14ac:dyDescent="0.3">
      <c r="A45" s="56" t="s">
        <v>44</v>
      </c>
      <c r="B45" s="3">
        <v>887815.45</v>
      </c>
      <c r="C45" s="7">
        <v>740785</v>
      </c>
      <c r="D45" s="3">
        <v>90272</v>
      </c>
      <c r="E45" s="84">
        <v>831057</v>
      </c>
      <c r="F45" s="3">
        <v>12094</v>
      </c>
      <c r="G45" s="84">
        <v>843151</v>
      </c>
      <c r="H45" s="3">
        <v>13364</v>
      </c>
      <c r="I45" s="84">
        <v>856515</v>
      </c>
      <c r="J45" s="3"/>
      <c r="K45" s="84">
        <v>856515</v>
      </c>
      <c r="L45" s="3">
        <v>35179</v>
      </c>
      <c r="M45" s="84">
        <v>891694</v>
      </c>
      <c r="N45" s="3"/>
      <c r="O45" s="102">
        <v>891694</v>
      </c>
      <c r="P45" s="91"/>
    </row>
    <row r="46" spans="1:16" ht="16.5" x14ac:dyDescent="0.3">
      <c r="A46" s="56" t="s">
        <v>43</v>
      </c>
      <c r="B46" s="3">
        <v>1586172.85</v>
      </c>
      <c r="C46" s="7">
        <v>1514155</v>
      </c>
      <c r="D46" s="3">
        <v>182984</v>
      </c>
      <c r="E46" s="84">
        <v>1697139</v>
      </c>
      <c r="F46" s="3">
        <v>4911</v>
      </c>
      <c r="G46" s="84">
        <v>1702050</v>
      </c>
      <c r="H46" s="3">
        <v>14193</v>
      </c>
      <c r="I46" s="84">
        <v>1716243</v>
      </c>
      <c r="J46" s="3"/>
      <c r="K46" s="84">
        <v>1716243</v>
      </c>
      <c r="L46" s="3">
        <v>18198</v>
      </c>
      <c r="M46" s="84">
        <v>1734441</v>
      </c>
      <c r="N46" s="3"/>
      <c r="O46" s="102">
        <v>1734441</v>
      </c>
      <c r="P46" s="91"/>
    </row>
    <row r="47" spans="1:16" ht="16.5" x14ac:dyDescent="0.3">
      <c r="A47" s="56" t="s">
        <v>42</v>
      </c>
      <c r="B47" s="3">
        <v>352803.3</v>
      </c>
      <c r="C47" s="7">
        <v>298400</v>
      </c>
      <c r="D47" s="3">
        <v>47367</v>
      </c>
      <c r="E47" s="84">
        <v>345767</v>
      </c>
      <c r="F47" s="3"/>
      <c r="G47" s="84">
        <v>345767</v>
      </c>
      <c r="H47" s="3"/>
      <c r="I47" s="84">
        <v>345767</v>
      </c>
      <c r="J47" s="3"/>
      <c r="K47" s="84">
        <v>345767</v>
      </c>
      <c r="L47" s="3"/>
      <c r="M47" s="84">
        <v>345767</v>
      </c>
      <c r="N47" s="3"/>
      <c r="O47" s="102">
        <v>345767</v>
      </c>
      <c r="P47" s="91"/>
    </row>
    <row r="48" spans="1:16" ht="16.5" x14ac:dyDescent="0.3">
      <c r="A48" s="61" t="s">
        <v>46</v>
      </c>
      <c r="B48" s="19">
        <v>1896</v>
      </c>
      <c r="C48" s="19">
        <v>0</v>
      </c>
      <c r="D48" s="19"/>
      <c r="E48" s="85">
        <v>0</v>
      </c>
      <c r="F48" s="19">
        <v>0</v>
      </c>
      <c r="G48" s="85">
        <v>0</v>
      </c>
      <c r="H48" s="19">
        <v>6277</v>
      </c>
      <c r="I48" s="85">
        <v>6277</v>
      </c>
      <c r="J48" s="19"/>
      <c r="K48" s="85">
        <v>6277</v>
      </c>
      <c r="L48" s="19">
        <v>179</v>
      </c>
      <c r="M48" s="85">
        <v>6456</v>
      </c>
      <c r="N48" s="19"/>
      <c r="O48" s="103">
        <v>6456</v>
      </c>
      <c r="P48" s="91"/>
    </row>
    <row r="49" spans="1:16" ht="20.25" x14ac:dyDescent="0.3">
      <c r="A49" s="62" t="s">
        <v>34</v>
      </c>
      <c r="B49" s="10">
        <f>SUM(B43,B38,B35,B29)</f>
        <v>6679413.4199999999</v>
      </c>
      <c r="C49" s="10">
        <f>SUM(C43,C41)</f>
        <v>6871910</v>
      </c>
      <c r="D49" s="10">
        <f>SUM(D43,D41)</f>
        <v>320623</v>
      </c>
      <c r="E49" s="86">
        <f>SUM(E43,E41)</f>
        <v>7192533</v>
      </c>
      <c r="F49" s="86">
        <f>SUM(F43,F41)</f>
        <v>29819</v>
      </c>
      <c r="G49" s="86">
        <f>SUM(G43,G41)</f>
        <v>7222352</v>
      </c>
      <c r="H49" s="86">
        <f>SUM(H43,H41)</f>
        <v>11834</v>
      </c>
      <c r="I49" s="86">
        <f>SUM(I43,I41)</f>
        <v>7234186</v>
      </c>
      <c r="J49" s="86">
        <f>SUM(J43,J41)</f>
        <v>0</v>
      </c>
      <c r="K49" s="86">
        <f>SUM(K43,K41)</f>
        <v>7234186</v>
      </c>
      <c r="L49" s="86">
        <f>SUM(L43,L41)</f>
        <v>175633</v>
      </c>
      <c r="M49" s="86">
        <f>SUM(M43,M41)</f>
        <v>7379819</v>
      </c>
      <c r="N49" s="86">
        <f>SUM(N43,N41)</f>
        <v>-83285</v>
      </c>
      <c r="O49" s="86">
        <f>SUM(O43,O41)</f>
        <v>7296534</v>
      </c>
      <c r="P49" s="91"/>
    </row>
    <row r="50" spans="1:16" ht="20.25" x14ac:dyDescent="0.3">
      <c r="A50" s="63"/>
      <c r="B50" s="6"/>
      <c r="C50" s="6"/>
      <c r="D50" s="6"/>
      <c r="E50" s="78"/>
      <c r="F50" s="6"/>
      <c r="G50" s="78"/>
      <c r="H50" s="6"/>
      <c r="I50" s="78"/>
      <c r="J50" s="6"/>
      <c r="K50" s="78"/>
      <c r="L50" s="6"/>
      <c r="M50" s="78"/>
      <c r="N50" s="6"/>
      <c r="O50" s="96"/>
    </row>
    <row r="51" spans="1:16" ht="33" x14ac:dyDescent="0.3">
      <c r="A51" s="64" t="s">
        <v>23</v>
      </c>
      <c r="B51" s="2">
        <f>SUM(B6:B8,B10:B11,B13:B14,B16,B22)</f>
        <v>6180474.7999999998</v>
      </c>
      <c r="C51" s="2">
        <f>SUM(C6:C8,C10:C11,C13:C14,C16,C22)</f>
        <v>5885255</v>
      </c>
      <c r="D51" s="87">
        <f>SUM(D6:D8,D10:D11,D13:D14,D16,D22)</f>
        <v>320623</v>
      </c>
      <c r="E51" s="87">
        <f>SUM(E6:E8,E10:E11,E13:E14,E16,E22)</f>
        <v>6205878</v>
      </c>
      <c r="F51" s="87">
        <f>SUM(F6:F8,F10:F11,F13:F14,F16,F22)</f>
        <v>27219</v>
      </c>
      <c r="G51" s="87">
        <f>SUM(G6:G8,G10:G11,G13:G14,G16,G22)</f>
        <v>6233097</v>
      </c>
      <c r="H51" s="87">
        <f>SUM(H6:H8,H10:H11,H13:H14,H16,H22)</f>
        <v>5557</v>
      </c>
      <c r="I51" s="87">
        <f>SUM(I6:I8,I10:I11,I13:I14,I16,I22)</f>
        <v>6238654</v>
      </c>
      <c r="J51" s="87">
        <f>SUM(J6:J8,J10:J11,J13:J14,J16,J22)</f>
        <v>0</v>
      </c>
      <c r="K51" s="87">
        <f>SUM(K6:K8,K10:K11,K13:K14,K16,K22)</f>
        <v>6238654</v>
      </c>
      <c r="L51" s="2"/>
      <c r="M51" s="87">
        <f>SUM(M6:M8,M10:M11,M13:M14,M16,M22)</f>
        <v>6384287</v>
      </c>
      <c r="N51" s="2"/>
      <c r="O51" s="105">
        <f>SUM(O6:O8,O10:O11,O13:O14,O16,O22)</f>
        <v>6341557</v>
      </c>
    </row>
    <row r="52" spans="1:16" ht="16.5" x14ac:dyDescent="0.3">
      <c r="A52" s="64" t="s">
        <v>25</v>
      </c>
      <c r="B52" s="2">
        <f>SUM(B29,B44)</f>
        <v>5626714.5899999999</v>
      </c>
      <c r="C52" s="2">
        <f>SUM(C29,C44)</f>
        <v>5447220</v>
      </c>
      <c r="D52" s="87">
        <f>SUM(D29,D44)</f>
        <v>320623</v>
      </c>
      <c r="E52" s="87">
        <f>SUM(E29,E44)</f>
        <v>5767843</v>
      </c>
      <c r="F52" s="87">
        <f>SUM(F29,F44)</f>
        <v>27219</v>
      </c>
      <c r="G52" s="87">
        <f>SUM(G29,G44)</f>
        <v>5795062</v>
      </c>
      <c r="H52" s="87">
        <f>SUM(H29,H44)</f>
        <v>5557</v>
      </c>
      <c r="I52" s="87">
        <f>SUM(I29,I44)</f>
        <v>5800619</v>
      </c>
      <c r="J52" s="87">
        <f>SUM(J29,J44)</f>
        <v>0</v>
      </c>
      <c r="K52" s="87">
        <f>SUM(K29,K44)</f>
        <v>5800619</v>
      </c>
      <c r="L52" s="2"/>
      <c r="M52" s="87">
        <f>SUM(M29,M44)</f>
        <v>5946073</v>
      </c>
      <c r="N52" s="2"/>
      <c r="O52" s="105">
        <f>SUM(O29,O44)</f>
        <v>6081899</v>
      </c>
    </row>
    <row r="53" spans="1:16" ht="16.5" x14ac:dyDescent="0.3">
      <c r="A53" s="65" t="s">
        <v>27</v>
      </c>
      <c r="B53" s="5">
        <f t="shared" ref="B53" si="13">B51-B52</f>
        <v>553760.21</v>
      </c>
      <c r="C53" s="5">
        <f t="shared" ref="C53:E53" si="14">C51-C52</f>
        <v>438035</v>
      </c>
      <c r="D53" s="88">
        <f t="shared" si="14"/>
        <v>0</v>
      </c>
      <c r="E53" s="88">
        <f t="shared" si="14"/>
        <v>438035</v>
      </c>
      <c r="F53" s="88">
        <f t="shared" ref="F53" si="15">F51-F52</f>
        <v>0</v>
      </c>
      <c r="G53" s="88">
        <f t="shared" ref="G53:I53" si="16">G51-G52</f>
        <v>438035</v>
      </c>
      <c r="H53" s="88">
        <f t="shared" ref="H53" si="17">H51-H52</f>
        <v>0</v>
      </c>
      <c r="I53" s="88">
        <f t="shared" si="16"/>
        <v>438035</v>
      </c>
      <c r="J53" s="88">
        <f t="shared" ref="J53" si="18">J51-J52</f>
        <v>0</v>
      </c>
      <c r="K53" s="88">
        <f t="shared" ref="K53:M53" si="19">K51-K52</f>
        <v>438035</v>
      </c>
      <c r="L53" s="5"/>
      <c r="M53" s="88">
        <f t="shared" si="19"/>
        <v>438214</v>
      </c>
      <c r="N53" s="5"/>
      <c r="O53" s="106">
        <f t="shared" ref="O53" si="20">O51-O52</f>
        <v>259658</v>
      </c>
    </row>
    <row r="54" spans="1:16" ht="16.5" x14ac:dyDescent="0.3">
      <c r="A54" s="64" t="s">
        <v>24</v>
      </c>
      <c r="B54" s="2">
        <f>SUM(B12,B17)</f>
        <v>596013.54</v>
      </c>
      <c r="C54" s="2">
        <f>SUM(C12,C17)</f>
        <v>260000</v>
      </c>
      <c r="D54" s="87">
        <f>SUM(D12,D17)</f>
        <v>0</v>
      </c>
      <c r="E54" s="87">
        <f>SUM(E12,E17)</f>
        <v>260000</v>
      </c>
      <c r="F54" s="87">
        <f>SUM(F12,F17)</f>
        <v>0</v>
      </c>
      <c r="G54" s="87">
        <f>SUM(G12,G17)</f>
        <v>260000</v>
      </c>
      <c r="H54" s="87">
        <f>SUM(H12,H17)</f>
        <v>6277</v>
      </c>
      <c r="I54" s="87">
        <f>SUM(I12,I17)</f>
        <v>266277</v>
      </c>
      <c r="J54" s="87">
        <f>SUM(J12,J17)</f>
        <v>0</v>
      </c>
      <c r="K54" s="87">
        <f>SUM(K12,K17)</f>
        <v>266277</v>
      </c>
      <c r="L54" s="2"/>
      <c r="M54" s="87">
        <f>SUM(M12,M17)</f>
        <v>266277</v>
      </c>
      <c r="N54" s="2"/>
      <c r="O54" s="105">
        <f>SUM(O12,O17)</f>
        <v>16277</v>
      </c>
    </row>
    <row r="55" spans="1:16" ht="16.5" x14ac:dyDescent="0.3">
      <c r="A55" s="64" t="s">
        <v>26</v>
      </c>
      <c r="B55" s="2">
        <f>SUM(B36:B37,B48)</f>
        <v>827183.56</v>
      </c>
      <c r="C55" s="2">
        <f>SUM(C36:C37,C48)</f>
        <v>1257730</v>
      </c>
      <c r="D55" s="87">
        <f>SUM(D36:D37,D48)</f>
        <v>0</v>
      </c>
      <c r="E55" s="87">
        <f>SUM(E36:E37,E48)</f>
        <v>1257730</v>
      </c>
      <c r="F55" s="87">
        <f>SUM(F36:F37,F48)</f>
        <v>0</v>
      </c>
      <c r="G55" s="87">
        <f>SUM(G36:G37,G48)</f>
        <v>1257730</v>
      </c>
      <c r="H55" s="87">
        <f>SUM(H36:H37,H48)</f>
        <v>6277</v>
      </c>
      <c r="I55" s="87">
        <f>SUM(I36:I37,I48)</f>
        <v>1264007</v>
      </c>
      <c r="J55" s="87">
        <f>SUM(J36:J37,J48)</f>
        <v>0</v>
      </c>
      <c r="K55" s="87">
        <f>SUM(K36:K37,K48)</f>
        <v>1264007</v>
      </c>
      <c r="L55" s="2"/>
      <c r="M55" s="87">
        <f>SUM(M36:M37,M48)</f>
        <v>1264186</v>
      </c>
      <c r="N55" s="2"/>
      <c r="O55" s="105">
        <f>SUM(O36:O37,O48)</f>
        <v>1045075</v>
      </c>
    </row>
    <row r="56" spans="1:16" ht="16.5" x14ac:dyDescent="0.3">
      <c r="A56" s="66" t="s">
        <v>28</v>
      </c>
      <c r="B56" s="5">
        <f t="shared" ref="B56" si="21">B54-B55</f>
        <v>-231170.02000000002</v>
      </c>
      <c r="C56" s="5">
        <f t="shared" ref="C56:E56" si="22">C54-C55</f>
        <v>-997730</v>
      </c>
      <c r="D56" s="88">
        <f t="shared" si="22"/>
        <v>0</v>
      </c>
      <c r="E56" s="88">
        <f t="shared" si="22"/>
        <v>-997730</v>
      </c>
      <c r="F56" s="88">
        <f t="shared" ref="F56" si="23">F54-F55</f>
        <v>0</v>
      </c>
      <c r="G56" s="88">
        <f t="shared" ref="G56:I56" si="24">G54-G55</f>
        <v>-997730</v>
      </c>
      <c r="H56" s="88">
        <f t="shared" ref="H56" si="25">H54-H55</f>
        <v>0</v>
      </c>
      <c r="I56" s="88">
        <f t="shared" si="24"/>
        <v>-997730</v>
      </c>
      <c r="J56" s="88">
        <f t="shared" ref="J56" si="26">J54-J55</f>
        <v>0</v>
      </c>
      <c r="K56" s="88">
        <f t="shared" ref="K56:M56" si="27">K54-K55</f>
        <v>-997730</v>
      </c>
      <c r="L56" s="5"/>
      <c r="M56" s="88">
        <f t="shared" si="27"/>
        <v>-997909</v>
      </c>
      <c r="N56" s="5"/>
      <c r="O56" s="106">
        <f t="shared" ref="O56" si="28">O54-O55</f>
        <v>-1028798</v>
      </c>
    </row>
    <row r="57" spans="1:16" ht="20.25" x14ac:dyDescent="0.25">
      <c r="A57" s="67" t="s">
        <v>29</v>
      </c>
      <c r="B57" s="12">
        <f t="shared" ref="B57" si="29">B53+B56</f>
        <v>322590.18999999994</v>
      </c>
      <c r="C57" s="12">
        <f t="shared" ref="C57:E57" si="30">C53+C56</f>
        <v>-559695</v>
      </c>
      <c r="D57" s="89">
        <f t="shared" si="30"/>
        <v>0</v>
      </c>
      <c r="E57" s="89">
        <f t="shared" si="30"/>
        <v>-559695</v>
      </c>
      <c r="F57" s="89">
        <f t="shared" ref="F57" si="31">F53+F56</f>
        <v>0</v>
      </c>
      <c r="G57" s="89">
        <f t="shared" ref="G57:I57" si="32">G53+G56</f>
        <v>-559695</v>
      </c>
      <c r="H57" s="89">
        <f t="shared" ref="H57" si="33">H53+H56</f>
        <v>0</v>
      </c>
      <c r="I57" s="89">
        <f t="shared" si="32"/>
        <v>-559695</v>
      </c>
      <c r="J57" s="89">
        <f t="shared" ref="J57" si="34">J53+J56</f>
        <v>0</v>
      </c>
      <c r="K57" s="89">
        <f t="shared" ref="K57:M57" si="35">K53+K56</f>
        <v>-559695</v>
      </c>
      <c r="L57" s="12"/>
      <c r="M57" s="89">
        <f t="shared" si="35"/>
        <v>-559695</v>
      </c>
      <c r="N57" s="12"/>
      <c r="O57" s="107">
        <f t="shared" ref="O57" si="36">O53+O56</f>
        <v>-769140</v>
      </c>
    </row>
    <row r="58" spans="1:16" ht="16.5" x14ac:dyDescent="0.3">
      <c r="A58" s="68"/>
      <c r="B58" s="3"/>
      <c r="C58" s="3"/>
      <c r="D58" s="84"/>
      <c r="E58" s="84"/>
      <c r="F58" s="84"/>
      <c r="G58" s="84"/>
      <c r="H58" s="84"/>
      <c r="I58" s="84"/>
      <c r="J58" s="84"/>
      <c r="K58" s="84"/>
      <c r="L58" s="3"/>
      <c r="M58" s="84"/>
      <c r="N58" s="3"/>
      <c r="O58" s="102"/>
    </row>
    <row r="59" spans="1:16" ht="16.5" x14ac:dyDescent="0.3">
      <c r="A59" s="69" t="s">
        <v>30</v>
      </c>
      <c r="B59" s="3">
        <f>SUM(B18:B19)</f>
        <v>667770.54</v>
      </c>
      <c r="C59" s="7">
        <f>SUM(C18:C19)</f>
        <v>726655</v>
      </c>
      <c r="D59" s="9">
        <f>SUM(D18:D19)</f>
        <v>0</v>
      </c>
      <c r="E59" s="9">
        <f>SUM(E18:E19)</f>
        <v>726655</v>
      </c>
      <c r="F59" s="9">
        <f>SUM(F18:F19)</f>
        <v>2600</v>
      </c>
      <c r="G59" s="9">
        <f>SUM(G18:G19)</f>
        <v>729255</v>
      </c>
      <c r="H59" s="9">
        <f>SUM(H18:H19)</f>
        <v>0</v>
      </c>
      <c r="I59" s="9">
        <f>SUM(I18:I19)</f>
        <v>729255</v>
      </c>
      <c r="J59" s="9">
        <f>SUM(J18:J19)</f>
        <v>0</v>
      </c>
      <c r="K59" s="9">
        <f>SUM(K18:K19)</f>
        <v>729255</v>
      </c>
      <c r="L59" s="7"/>
      <c r="M59" s="9">
        <f>SUM(M18:M19)</f>
        <v>729255</v>
      </c>
      <c r="N59" s="7"/>
      <c r="O59" s="8">
        <f>SUM(O18:O19)</f>
        <v>938700</v>
      </c>
    </row>
    <row r="60" spans="1:16" ht="16.5" x14ac:dyDescent="0.3">
      <c r="A60" s="69" t="s">
        <v>31</v>
      </c>
      <c r="B60" s="3">
        <f>SUM(B39:B40)</f>
        <v>225515.27</v>
      </c>
      <c r="C60" s="7">
        <f>SUM(C39:C40)</f>
        <v>166960</v>
      </c>
      <c r="D60" s="9">
        <f>SUM(D39:D40)</f>
        <v>0</v>
      </c>
      <c r="E60" s="9">
        <f>SUM(E39:E40)</f>
        <v>166960</v>
      </c>
      <c r="F60" s="9">
        <f>SUM(F39:F40)</f>
        <v>2600</v>
      </c>
      <c r="G60" s="9">
        <f>SUM(G39:G40)</f>
        <v>169560</v>
      </c>
      <c r="H60" s="9">
        <f>SUM(H39:H40)</f>
        <v>0</v>
      </c>
      <c r="I60" s="9">
        <f>SUM(I39:I40)</f>
        <v>169560</v>
      </c>
      <c r="J60" s="9">
        <f>SUM(J39:J40)</f>
        <v>0</v>
      </c>
      <c r="K60" s="9">
        <f>SUM(K39:K40)</f>
        <v>169560</v>
      </c>
      <c r="L60" s="7"/>
      <c r="M60" s="9">
        <f>SUM(M39:M40)</f>
        <v>169560</v>
      </c>
      <c r="N60" s="7"/>
      <c r="O60" s="8">
        <f>SUM(O39:O40)</f>
        <v>169560</v>
      </c>
    </row>
    <row r="61" spans="1:16" ht="30.75" x14ac:dyDescent="0.3">
      <c r="A61" s="70" t="s">
        <v>32</v>
      </c>
      <c r="B61" s="3">
        <f t="shared" ref="B61" si="37">B59-B60</f>
        <v>442255.27</v>
      </c>
      <c r="C61" s="7">
        <f t="shared" ref="C61:E61" si="38">C59-C60</f>
        <v>559695</v>
      </c>
      <c r="D61" s="9">
        <f t="shared" si="38"/>
        <v>0</v>
      </c>
      <c r="E61" s="9">
        <f t="shared" si="38"/>
        <v>559695</v>
      </c>
      <c r="F61" s="9">
        <f t="shared" ref="F61" si="39">F59-F60</f>
        <v>0</v>
      </c>
      <c r="G61" s="9">
        <f t="shared" ref="G61:I61" si="40">G59-G60</f>
        <v>559695</v>
      </c>
      <c r="H61" s="9">
        <f t="shared" ref="H61" si="41">H59-H60</f>
        <v>0</v>
      </c>
      <c r="I61" s="9">
        <f t="shared" si="40"/>
        <v>559695</v>
      </c>
      <c r="J61" s="9">
        <f t="shared" ref="J61" si="42">J59-J60</f>
        <v>0</v>
      </c>
      <c r="K61" s="9">
        <f t="shared" ref="K61:M61" si="43">K59-K60</f>
        <v>559695</v>
      </c>
      <c r="L61" s="7"/>
      <c r="M61" s="9">
        <f t="shared" si="43"/>
        <v>559695</v>
      </c>
      <c r="N61" s="7"/>
      <c r="O61" s="8">
        <f t="shared" ref="O61" si="44">O59-O60</f>
        <v>769140</v>
      </c>
    </row>
    <row r="62" spans="1:16" ht="31.5" thickBot="1" x14ac:dyDescent="0.35">
      <c r="A62" s="71" t="s">
        <v>33</v>
      </c>
      <c r="B62" s="72">
        <f t="shared" ref="B62" si="45">B57+B61</f>
        <v>764845.46</v>
      </c>
      <c r="C62" s="73">
        <f t="shared" ref="C62:E62" si="46">C57+C61</f>
        <v>0</v>
      </c>
      <c r="D62" s="90">
        <f t="shared" si="46"/>
        <v>0</v>
      </c>
      <c r="E62" s="90">
        <f t="shared" si="46"/>
        <v>0</v>
      </c>
      <c r="F62" s="90">
        <f t="shared" ref="F62" si="47">F57+F61</f>
        <v>0</v>
      </c>
      <c r="G62" s="90">
        <f t="shared" ref="G62:I62" si="48">G57+G61</f>
        <v>0</v>
      </c>
      <c r="H62" s="90">
        <f t="shared" ref="H62" si="49">H57+H61</f>
        <v>0</v>
      </c>
      <c r="I62" s="90">
        <f t="shared" si="48"/>
        <v>0</v>
      </c>
      <c r="J62" s="90">
        <f t="shared" ref="J62:K62" si="50">J57+J61</f>
        <v>0</v>
      </c>
      <c r="K62" s="90">
        <f t="shared" si="50"/>
        <v>0</v>
      </c>
      <c r="L62" s="73"/>
      <c r="M62" s="90">
        <f t="shared" ref="M62:O62" si="51">M57+M61</f>
        <v>0</v>
      </c>
      <c r="N62" s="73"/>
      <c r="O62" s="108">
        <f t="shared" si="51"/>
        <v>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&amp;C&amp;"Arial Narrow,Tučné"&amp;18Rozpočet mesta Hriňová na rok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8ADA5-4D04-49BD-A3D6-5DCC9E0DDF97}">
  <sheetPr>
    <pageSetUpPr fitToPage="1"/>
  </sheetPr>
  <dimension ref="A1:I62"/>
  <sheetViews>
    <sheetView workbookViewId="0">
      <selection sqref="A1:I62"/>
    </sheetView>
  </sheetViews>
  <sheetFormatPr defaultRowHeight="15" x14ac:dyDescent="0.25"/>
  <cols>
    <col min="1" max="1" width="43" customWidth="1"/>
    <col min="2" max="2" width="14" customWidth="1"/>
    <col min="3" max="9" width="13.7109375" customWidth="1"/>
  </cols>
  <sheetData>
    <row r="1" spans="1:9" ht="33" x14ac:dyDescent="0.25">
      <c r="A1" s="45" t="s">
        <v>45</v>
      </c>
      <c r="B1" s="46" t="s">
        <v>85</v>
      </c>
      <c r="C1" s="46" t="s">
        <v>84</v>
      </c>
      <c r="D1" s="74" t="s">
        <v>87</v>
      </c>
      <c r="E1" s="74" t="s">
        <v>89</v>
      </c>
      <c r="F1" s="74" t="s">
        <v>90</v>
      </c>
      <c r="G1" s="74" t="s">
        <v>93</v>
      </c>
      <c r="H1" s="46" t="s">
        <v>95</v>
      </c>
      <c r="I1" s="92" t="s">
        <v>96</v>
      </c>
    </row>
    <row r="2" spans="1:9" ht="18.75" x14ac:dyDescent="0.3">
      <c r="A2" s="47" t="s">
        <v>1</v>
      </c>
      <c r="B2" s="11"/>
      <c r="C2" s="11"/>
      <c r="D2" s="75"/>
      <c r="E2" s="75"/>
      <c r="F2" s="75"/>
      <c r="G2" s="75"/>
      <c r="H2" s="11"/>
      <c r="I2" s="93"/>
    </row>
    <row r="3" spans="1:9" ht="16.5" x14ac:dyDescent="0.3">
      <c r="A3" s="48" t="s">
        <v>37</v>
      </c>
      <c r="B3" s="4">
        <f>SUM(B4:B6)</f>
        <v>3723439.6599999997</v>
      </c>
      <c r="C3" s="4">
        <f>SUM(C4:C6)</f>
        <v>3705895</v>
      </c>
      <c r="D3" s="76">
        <f>SUM(D4:D6)</f>
        <v>3705895</v>
      </c>
      <c r="E3" s="76">
        <v>3705895</v>
      </c>
      <c r="F3" s="76">
        <v>3705895</v>
      </c>
      <c r="G3" s="76">
        <v>3705895</v>
      </c>
      <c r="H3" s="4">
        <f>SUM(H4:H6)</f>
        <v>-5000</v>
      </c>
      <c r="I3" s="94">
        <f>SUM(I4:I6)</f>
        <v>3700895</v>
      </c>
    </row>
    <row r="4" spans="1:9" ht="16.5" x14ac:dyDescent="0.3">
      <c r="A4" s="1" t="s">
        <v>2</v>
      </c>
      <c r="B4" s="7">
        <v>3192249.84</v>
      </c>
      <c r="C4" s="7">
        <v>3159945</v>
      </c>
      <c r="D4" s="9">
        <v>3159945</v>
      </c>
      <c r="E4" s="9">
        <v>3159945</v>
      </c>
      <c r="F4" s="9">
        <v>3159945</v>
      </c>
      <c r="G4" s="9">
        <v>3159945</v>
      </c>
      <c r="H4" s="7"/>
      <c r="I4" s="8">
        <v>3159945</v>
      </c>
    </row>
    <row r="5" spans="1:9" ht="16.5" x14ac:dyDescent="0.3">
      <c r="A5" s="1" t="s">
        <v>3</v>
      </c>
      <c r="B5" s="7">
        <v>327559.71000000002</v>
      </c>
      <c r="C5" s="7">
        <v>364850</v>
      </c>
      <c r="D5" s="9">
        <v>364850</v>
      </c>
      <c r="E5" s="9">
        <v>364850</v>
      </c>
      <c r="F5" s="9">
        <v>364850</v>
      </c>
      <c r="G5" s="9">
        <v>364850</v>
      </c>
      <c r="H5" s="7">
        <v>-42000</v>
      </c>
      <c r="I5" s="8">
        <v>322850</v>
      </c>
    </row>
    <row r="6" spans="1:9" ht="16.5" x14ac:dyDescent="0.3">
      <c r="A6" s="1" t="s">
        <v>4</v>
      </c>
      <c r="B6" s="7">
        <v>203630.11</v>
      </c>
      <c r="C6" s="7">
        <v>181100</v>
      </c>
      <c r="D6" s="9">
        <v>181100</v>
      </c>
      <c r="E6" s="9">
        <v>181100</v>
      </c>
      <c r="F6" s="9">
        <v>181100</v>
      </c>
      <c r="G6" s="9">
        <v>181100</v>
      </c>
      <c r="H6" s="7">
        <v>37000</v>
      </c>
      <c r="I6" s="8">
        <v>218100</v>
      </c>
    </row>
    <row r="7" spans="1:9" ht="16.5" x14ac:dyDescent="0.3">
      <c r="A7" s="48" t="s">
        <v>36</v>
      </c>
      <c r="B7" s="4">
        <f t="shared" ref="B7" si="0">SUM(B8:B12)</f>
        <v>436457.08</v>
      </c>
      <c r="C7" s="4">
        <f t="shared" ref="C7:I7" si="1">SUM(C8:C12)</f>
        <v>274420</v>
      </c>
      <c r="D7" s="76">
        <f t="shared" si="1"/>
        <v>286758</v>
      </c>
      <c r="E7" s="76">
        <f t="shared" si="1"/>
        <v>292321</v>
      </c>
      <c r="F7" s="76">
        <f t="shared" si="1"/>
        <v>292321</v>
      </c>
      <c r="G7" s="76">
        <f t="shared" si="1"/>
        <v>292321</v>
      </c>
      <c r="H7" s="4">
        <f t="shared" si="1"/>
        <v>78020</v>
      </c>
      <c r="I7" s="94">
        <f t="shared" si="1"/>
        <v>370341</v>
      </c>
    </row>
    <row r="8" spans="1:9" ht="32.25" x14ac:dyDescent="0.3">
      <c r="A8" s="1" t="s">
        <v>5</v>
      </c>
      <c r="B8" s="7">
        <v>148817.91</v>
      </c>
      <c r="C8" s="7">
        <v>136210</v>
      </c>
      <c r="D8" s="9">
        <v>136210</v>
      </c>
      <c r="E8" s="9">
        <v>136210</v>
      </c>
      <c r="F8" s="9">
        <v>136210</v>
      </c>
      <c r="G8" s="9">
        <v>136210</v>
      </c>
      <c r="H8" s="7">
        <v>6600</v>
      </c>
      <c r="I8" s="8">
        <v>142810</v>
      </c>
    </row>
    <row r="9" spans="1:9" ht="16.5" x14ac:dyDescent="0.3">
      <c r="A9" s="1" t="s">
        <v>49</v>
      </c>
      <c r="B9" s="7">
        <v>183553.37</v>
      </c>
      <c r="C9" s="7">
        <v>127650</v>
      </c>
      <c r="D9" s="9">
        <v>129488</v>
      </c>
      <c r="E9" s="9">
        <v>135051</v>
      </c>
      <c r="F9" s="9">
        <v>135051</v>
      </c>
      <c r="G9" s="9">
        <v>135051</v>
      </c>
      <c r="H9" s="7">
        <v>70020</v>
      </c>
      <c r="I9" s="8">
        <v>205071</v>
      </c>
    </row>
    <row r="10" spans="1:9" ht="16.5" x14ac:dyDescent="0.3">
      <c r="A10" s="1" t="s">
        <v>6</v>
      </c>
      <c r="B10" s="7">
        <v>92917.66</v>
      </c>
      <c r="C10" s="7">
        <v>10000</v>
      </c>
      <c r="D10" s="9">
        <v>10000</v>
      </c>
      <c r="E10" s="9">
        <v>10000</v>
      </c>
      <c r="F10" s="9">
        <v>10000</v>
      </c>
      <c r="G10" s="9">
        <v>10000</v>
      </c>
      <c r="H10" s="7"/>
      <c r="I10" s="8">
        <v>10000</v>
      </c>
    </row>
    <row r="11" spans="1:9" ht="16.5" x14ac:dyDescent="0.3">
      <c r="A11" s="1" t="s">
        <v>7</v>
      </c>
      <c r="B11" s="7">
        <v>31.91</v>
      </c>
      <c r="C11" s="7">
        <v>50</v>
      </c>
      <c r="D11" s="9">
        <v>50</v>
      </c>
      <c r="E11" s="9">
        <v>50</v>
      </c>
      <c r="F11" s="9">
        <v>50</v>
      </c>
      <c r="G11" s="9">
        <v>50</v>
      </c>
      <c r="H11" s="7"/>
      <c r="I11" s="8">
        <v>50</v>
      </c>
    </row>
    <row r="12" spans="1:9" ht="16.5" x14ac:dyDescent="0.3">
      <c r="A12" s="1" t="s">
        <v>8</v>
      </c>
      <c r="B12" s="7">
        <v>11136.23</v>
      </c>
      <c r="C12" s="7">
        <v>510</v>
      </c>
      <c r="D12" s="9">
        <v>11010</v>
      </c>
      <c r="E12" s="9">
        <v>11010</v>
      </c>
      <c r="F12" s="9">
        <v>11010</v>
      </c>
      <c r="G12" s="9">
        <v>11010</v>
      </c>
      <c r="H12" s="7">
        <v>1400</v>
      </c>
      <c r="I12" s="8">
        <v>12410</v>
      </c>
    </row>
    <row r="13" spans="1:9" ht="16.5" x14ac:dyDescent="0.3">
      <c r="A13" s="48" t="s">
        <v>38</v>
      </c>
      <c r="B13" s="4">
        <f t="shared" ref="B13:I13" si="2">SUM(B14:B15)</f>
        <v>2442052.4700000002</v>
      </c>
      <c r="C13" s="4">
        <f t="shared" si="2"/>
        <v>1869940</v>
      </c>
      <c r="D13" s="76">
        <f t="shared" si="2"/>
        <v>2079476</v>
      </c>
      <c r="E13" s="76">
        <f t="shared" si="2"/>
        <v>2101132</v>
      </c>
      <c r="F13" s="76">
        <f t="shared" si="2"/>
        <v>2112966</v>
      </c>
      <c r="G13" s="76">
        <f t="shared" si="2"/>
        <v>2112966</v>
      </c>
      <c r="H13" s="4">
        <f t="shared" si="2"/>
        <v>71313</v>
      </c>
      <c r="I13" s="94">
        <f t="shared" si="2"/>
        <v>2184279</v>
      </c>
    </row>
    <row r="14" spans="1:9" ht="16.5" x14ac:dyDescent="0.3">
      <c r="A14" s="1" t="s">
        <v>9</v>
      </c>
      <c r="B14" s="7">
        <v>1938956.59</v>
      </c>
      <c r="C14" s="7">
        <v>1619940</v>
      </c>
      <c r="D14" s="9">
        <v>1829476</v>
      </c>
      <c r="E14" s="9">
        <v>1851132</v>
      </c>
      <c r="F14" s="9">
        <v>1856689</v>
      </c>
      <c r="G14" s="9">
        <v>1856689</v>
      </c>
      <c r="H14" s="7">
        <v>71313</v>
      </c>
      <c r="I14" s="8">
        <v>1928002</v>
      </c>
    </row>
    <row r="15" spans="1:9" ht="16.5" x14ac:dyDescent="0.3">
      <c r="A15" s="1" t="s">
        <v>10</v>
      </c>
      <c r="B15" s="7">
        <v>503095.88</v>
      </c>
      <c r="C15" s="7">
        <v>250000</v>
      </c>
      <c r="D15" s="9">
        <v>250000</v>
      </c>
      <c r="E15" s="9">
        <v>250000</v>
      </c>
      <c r="F15" s="9">
        <v>256277</v>
      </c>
      <c r="G15" s="9">
        <v>256277</v>
      </c>
      <c r="H15" s="7"/>
      <c r="I15" s="8">
        <v>256277</v>
      </c>
    </row>
    <row r="16" spans="1:9" ht="32.25" x14ac:dyDescent="0.3">
      <c r="A16" s="48" t="s">
        <v>41</v>
      </c>
      <c r="B16" s="4">
        <v>325707.51</v>
      </c>
      <c r="C16" s="4">
        <v>576655</v>
      </c>
      <c r="D16" s="76">
        <v>576655</v>
      </c>
      <c r="E16" s="76">
        <v>579255</v>
      </c>
      <c r="F16" s="76">
        <v>579255</v>
      </c>
      <c r="G16" s="76">
        <v>579255</v>
      </c>
      <c r="H16" s="4">
        <v>0</v>
      </c>
      <c r="I16" s="94">
        <v>579255</v>
      </c>
    </row>
    <row r="17" spans="1:9" ht="32.25" x14ac:dyDescent="0.3">
      <c r="A17" s="48" t="s">
        <v>19</v>
      </c>
      <c r="B17" s="4">
        <v>342063.03</v>
      </c>
      <c r="C17" s="4">
        <v>150000</v>
      </c>
      <c r="D17" s="76">
        <v>150000</v>
      </c>
      <c r="E17" s="76">
        <v>150000</v>
      </c>
      <c r="F17" s="76">
        <v>150000</v>
      </c>
      <c r="G17" s="76">
        <v>150000</v>
      </c>
      <c r="H17" s="4">
        <v>0</v>
      </c>
      <c r="I17" s="94">
        <v>150000</v>
      </c>
    </row>
    <row r="18" spans="1:9" ht="16.5" x14ac:dyDescent="0.3">
      <c r="A18" s="49" t="s">
        <v>48</v>
      </c>
      <c r="B18" s="15">
        <f t="shared" ref="B18:I18" si="3">SUM(B17,B16,B13,B7,B3)</f>
        <v>7269719.75</v>
      </c>
      <c r="C18" s="15">
        <f t="shared" si="3"/>
        <v>6576910</v>
      </c>
      <c r="D18" s="77">
        <f t="shared" si="3"/>
        <v>6798784</v>
      </c>
      <c r="E18" s="77">
        <f t="shared" si="3"/>
        <v>6828603</v>
      </c>
      <c r="F18" s="77">
        <f t="shared" si="3"/>
        <v>6840437</v>
      </c>
      <c r="G18" s="77">
        <f t="shared" si="3"/>
        <v>6840437</v>
      </c>
      <c r="H18" s="77">
        <f t="shared" si="3"/>
        <v>144333</v>
      </c>
      <c r="I18" s="95">
        <f t="shared" si="3"/>
        <v>6984770</v>
      </c>
    </row>
    <row r="19" spans="1:9" ht="15.75" x14ac:dyDescent="0.25">
      <c r="A19" s="50"/>
      <c r="B19" s="6"/>
      <c r="C19" s="6"/>
      <c r="D19" s="78"/>
      <c r="E19" s="78"/>
      <c r="F19" s="78"/>
      <c r="G19" s="78"/>
      <c r="H19" s="6"/>
      <c r="I19" s="96"/>
    </row>
    <row r="20" spans="1:9" ht="16.5" x14ac:dyDescent="0.3">
      <c r="A20" s="51" t="s">
        <v>39</v>
      </c>
      <c r="B20" s="17">
        <f>SUM(B21:B23)</f>
        <v>174539.12999999998</v>
      </c>
      <c r="C20" s="17">
        <f t="shared" ref="C20" si="4">SUM(C21:C23)</f>
        <v>295000</v>
      </c>
      <c r="D20" s="79">
        <f>SUM(D21:D23)</f>
        <v>393749</v>
      </c>
      <c r="E20" s="79">
        <f>SUM(E21:E23)</f>
        <v>393749</v>
      </c>
      <c r="F20" s="79">
        <f>SUM(F21:F23)</f>
        <v>393749</v>
      </c>
      <c r="G20" s="79">
        <f>SUM(G21:G23)</f>
        <v>393749</v>
      </c>
      <c r="H20" s="17">
        <f>SUM(H21:H23)</f>
        <v>1300</v>
      </c>
      <c r="I20" s="97">
        <f>SUM(I21:I24)</f>
        <v>425049</v>
      </c>
    </row>
    <row r="21" spans="1:9" ht="16.5" x14ac:dyDescent="0.3">
      <c r="A21" s="52" t="s">
        <v>44</v>
      </c>
      <c r="B21" s="7">
        <v>42338.05</v>
      </c>
      <c r="C21" s="7">
        <v>70000</v>
      </c>
      <c r="D21" s="9">
        <v>70000</v>
      </c>
      <c r="E21" s="9">
        <v>70000</v>
      </c>
      <c r="F21" s="9">
        <v>70000</v>
      </c>
      <c r="G21" s="9">
        <v>70000</v>
      </c>
      <c r="H21" s="7"/>
      <c r="I21" s="8">
        <v>70000</v>
      </c>
    </row>
    <row r="22" spans="1:9" ht="16.5" x14ac:dyDescent="0.3">
      <c r="A22" s="52" t="s">
        <v>43</v>
      </c>
      <c r="B22" s="7">
        <v>104534.43</v>
      </c>
      <c r="C22" s="7">
        <v>200000</v>
      </c>
      <c r="D22" s="9">
        <v>252286</v>
      </c>
      <c r="E22" s="9">
        <v>252286</v>
      </c>
      <c r="F22" s="9">
        <v>252286</v>
      </c>
      <c r="G22" s="9">
        <v>252286</v>
      </c>
      <c r="H22" s="7">
        <v>1300</v>
      </c>
      <c r="I22" s="8">
        <v>253586</v>
      </c>
    </row>
    <row r="23" spans="1:9" ht="16.5" x14ac:dyDescent="0.3">
      <c r="A23" s="52" t="s">
        <v>42</v>
      </c>
      <c r="B23" s="7">
        <v>27666.65</v>
      </c>
      <c r="C23" s="7">
        <v>25000</v>
      </c>
      <c r="D23" s="9">
        <v>71463</v>
      </c>
      <c r="E23" s="9">
        <v>71463</v>
      </c>
      <c r="F23" s="9">
        <v>71463</v>
      </c>
      <c r="G23" s="9">
        <v>71463</v>
      </c>
      <c r="H23" s="7"/>
      <c r="I23" s="8">
        <v>71463</v>
      </c>
    </row>
    <row r="24" spans="1:9" ht="16.5" x14ac:dyDescent="0.3">
      <c r="A24" s="52" t="s">
        <v>97</v>
      </c>
      <c r="B24" s="7"/>
      <c r="C24" s="7"/>
      <c r="D24" s="7"/>
      <c r="E24" s="7"/>
      <c r="F24" s="7"/>
      <c r="G24" s="7"/>
      <c r="H24" s="7">
        <v>30000</v>
      </c>
      <c r="I24" s="8">
        <v>30000</v>
      </c>
    </row>
    <row r="25" spans="1:9" ht="20.25" x14ac:dyDescent="0.3">
      <c r="A25" s="53" t="s">
        <v>35</v>
      </c>
      <c r="B25" s="14">
        <f t="shared" ref="B25:E25" si="5">SUM(B3,B7,B13,B16,B17,B20)</f>
        <v>7444258.8799999999</v>
      </c>
      <c r="C25" s="14">
        <f t="shared" si="5"/>
        <v>6871910</v>
      </c>
      <c r="D25" s="80">
        <f t="shared" si="5"/>
        <v>7192533</v>
      </c>
      <c r="E25" s="80">
        <f t="shared" si="5"/>
        <v>7222352</v>
      </c>
      <c r="F25" s="80">
        <f>SUM(F3,F7,F13,F16,F17,F20)</f>
        <v>7234186</v>
      </c>
      <c r="G25" s="80">
        <f>SUM(G3,G7,G13,G16,G17,G20)</f>
        <v>7234186</v>
      </c>
      <c r="H25" s="80">
        <f>SUM(H3,H7,H13,H16,H17,H20)</f>
        <v>145633</v>
      </c>
      <c r="I25" s="98">
        <f>SUM(I3,I7,I13,I16,I17,I20)</f>
        <v>7409819</v>
      </c>
    </row>
    <row r="26" spans="1:9" ht="16.5" x14ac:dyDescent="0.3">
      <c r="A26" s="54"/>
      <c r="B26" s="6"/>
      <c r="C26" s="6"/>
      <c r="D26" s="78"/>
      <c r="E26" s="78"/>
      <c r="F26" s="78"/>
      <c r="G26" s="78"/>
      <c r="H26" s="6"/>
      <c r="I26" s="96"/>
    </row>
    <row r="27" spans="1:9" ht="18.75" x14ac:dyDescent="0.3">
      <c r="A27" s="47" t="s">
        <v>0</v>
      </c>
      <c r="B27" s="13"/>
      <c r="C27" s="13"/>
      <c r="D27" s="81"/>
      <c r="E27" s="81"/>
      <c r="F27" s="81"/>
      <c r="G27" s="81"/>
      <c r="H27" s="13"/>
      <c r="I27" s="99"/>
    </row>
    <row r="28" spans="1:9" ht="16.5" x14ac:dyDescent="0.3">
      <c r="A28" s="55" t="s">
        <v>15</v>
      </c>
      <c r="B28" s="4">
        <f t="shared" ref="B28:I28" si="6">SUM(B29:B33)</f>
        <v>2799922.99</v>
      </c>
      <c r="C28" s="4">
        <f t="shared" si="6"/>
        <v>2893880</v>
      </c>
      <c r="D28" s="76">
        <f t="shared" si="6"/>
        <v>2893880</v>
      </c>
      <c r="E28" s="76">
        <f t="shared" si="6"/>
        <v>2904094</v>
      </c>
      <c r="F28" s="76">
        <f t="shared" si="6"/>
        <v>2882094</v>
      </c>
      <c r="G28" s="76">
        <f t="shared" si="6"/>
        <v>2852094</v>
      </c>
      <c r="H28" s="76">
        <f t="shared" si="6"/>
        <v>122077</v>
      </c>
      <c r="I28" s="94">
        <f t="shared" si="6"/>
        <v>2974171</v>
      </c>
    </row>
    <row r="29" spans="1:9" ht="16.5" x14ac:dyDescent="0.3">
      <c r="A29" s="56" t="s">
        <v>11</v>
      </c>
      <c r="B29" s="3">
        <v>1118196.3600000001</v>
      </c>
      <c r="C29" s="7">
        <v>1190680</v>
      </c>
      <c r="D29" s="9">
        <v>1190680</v>
      </c>
      <c r="E29" s="9">
        <v>1190680</v>
      </c>
      <c r="F29" s="9">
        <v>1190680</v>
      </c>
      <c r="G29" s="9">
        <v>1190680</v>
      </c>
      <c r="H29" s="7">
        <v>3029</v>
      </c>
      <c r="I29" s="8">
        <v>1193709</v>
      </c>
    </row>
    <row r="30" spans="1:9" ht="16.5" x14ac:dyDescent="0.3">
      <c r="A30" s="56" t="s">
        <v>12</v>
      </c>
      <c r="B30" s="3">
        <v>384595.39</v>
      </c>
      <c r="C30" s="7">
        <v>377990</v>
      </c>
      <c r="D30" s="9">
        <v>377990</v>
      </c>
      <c r="E30" s="9">
        <v>381666</v>
      </c>
      <c r="F30" s="9">
        <v>381666</v>
      </c>
      <c r="G30" s="9">
        <v>381666</v>
      </c>
      <c r="H30" s="7"/>
      <c r="I30" s="8">
        <v>381666</v>
      </c>
    </row>
    <row r="31" spans="1:9" ht="16.5" x14ac:dyDescent="0.3">
      <c r="A31" s="56" t="s">
        <v>13</v>
      </c>
      <c r="B31" s="3">
        <v>1088181.06</v>
      </c>
      <c r="C31" s="7">
        <v>1102660</v>
      </c>
      <c r="D31" s="9">
        <v>1102660</v>
      </c>
      <c r="E31" s="9">
        <v>1109173</v>
      </c>
      <c r="F31" s="9">
        <v>1087173</v>
      </c>
      <c r="G31" s="9">
        <v>1087173</v>
      </c>
      <c r="H31" s="7">
        <v>113908</v>
      </c>
      <c r="I31" s="8">
        <v>1201081</v>
      </c>
    </row>
    <row r="32" spans="1:9" ht="16.5" x14ac:dyDescent="0.3">
      <c r="A32" s="56" t="s">
        <v>14</v>
      </c>
      <c r="B32" s="7">
        <v>186531.25</v>
      </c>
      <c r="C32" s="7">
        <v>197200</v>
      </c>
      <c r="D32" s="9">
        <v>197200</v>
      </c>
      <c r="E32" s="9">
        <v>197225</v>
      </c>
      <c r="F32" s="9">
        <v>197225</v>
      </c>
      <c r="G32" s="9">
        <v>167225</v>
      </c>
      <c r="H32" s="7">
        <v>5140</v>
      </c>
      <c r="I32" s="8">
        <v>172365</v>
      </c>
    </row>
    <row r="33" spans="1:9" ht="32.25" x14ac:dyDescent="0.3">
      <c r="A33" s="56" t="s">
        <v>40</v>
      </c>
      <c r="B33" s="7">
        <v>22418.93</v>
      </c>
      <c r="C33" s="7">
        <v>25350</v>
      </c>
      <c r="D33" s="9">
        <v>25350</v>
      </c>
      <c r="E33" s="9">
        <v>25350</v>
      </c>
      <c r="F33" s="9">
        <v>25350</v>
      </c>
      <c r="G33" s="9">
        <v>25350</v>
      </c>
      <c r="H33" s="7"/>
      <c r="I33" s="8">
        <v>25350</v>
      </c>
    </row>
    <row r="34" spans="1:9" ht="16.5" x14ac:dyDescent="0.3">
      <c r="A34" s="55" t="s">
        <v>16</v>
      </c>
      <c r="B34" s="4">
        <f>SUM(B35:B36)</f>
        <v>825287.56</v>
      </c>
      <c r="C34" s="4">
        <f t="shared" ref="C34:D34" si="7">SUM(C35:C36)</f>
        <v>1257730</v>
      </c>
      <c r="D34" s="76">
        <f t="shared" si="7"/>
        <v>1257730</v>
      </c>
      <c r="E34" s="76">
        <f>SUM(E35:E36)</f>
        <v>1257730</v>
      </c>
      <c r="F34" s="76">
        <f>SUM(F35:F36)</f>
        <v>1257730</v>
      </c>
      <c r="G34" s="76">
        <f>SUM(G35:G36)</f>
        <v>1257730</v>
      </c>
      <c r="H34" s="4">
        <v>0</v>
      </c>
      <c r="I34" s="94">
        <v>1257730</v>
      </c>
    </row>
    <row r="35" spans="1:9" ht="16.5" x14ac:dyDescent="0.3">
      <c r="A35" s="56" t="s">
        <v>17</v>
      </c>
      <c r="B35" s="3">
        <v>825287.56</v>
      </c>
      <c r="C35" s="7">
        <v>1257730</v>
      </c>
      <c r="D35" s="9">
        <v>1257730</v>
      </c>
      <c r="E35" s="9">
        <v>1257730</v>
      </c>
      <c r="F35" s="9">
        <v>1257730</v>
      </c>
      <c r="G35" s="9">
        <v>1257730</v>
      </c>
      <c r="H35" s="7"/>
      <c r="I35" s="8">
        <v>1257730</v>
      </c>
    </row>
    <row r="36" spans="1:9" ht="16.5" x14ac:dyDescent="0.3">
      <c r="A36" s="56" t="s">
        <v>18</v>
      </c>
      <c r="B36" s="3"/>
      <c r="C36" s="7">
        <v>0</v>
      </c>
      <c r="D36" s="9">
        <v>0</v>
      </c>
      <c r="E36" s="9">
        <v>0</v>
      </c>
      <c r="F36" s="9">
        <v>0</v>
      </c>
      <c r="G36" s="9">
        <v>0</v>
      </c>
      <c r="H36" s="7"/>
      <c r="I36" s="8">
        <v>0</v>
      </c>
    </row>
    <row r="37" spans="1:9" ht="16.5" x14ac:dyDescent="0.3">
      <c r="A37" s="55" t="s">
        <v>20</v>
      </c>
      <c r="B37" s="4">
        <f t="shared" ref="B37:I37" si="8">SUM(B38:B39)</f>
        <v>225515.27</v>
      </c>
      <c r="C37" s="4">
        <f t="shared" si="8"/>
        <v>166960</v>
      </c>
      <c r="D37" s="76">
        <f t="shared" si="8"/>
        <v>166960</v>
      </c>
      <c r="E37" s="76">
        <f t="shared" si="8"/>
        <v>169560</v>
      </c>
      <c r="F37" s="76">
        <f t="shared" si="8"/>
        <v>169560</v>
      </c>
      <c r="G37" s="76">
        <f t="shared" si="8"/>
        <v>169560</v>
      </c>
      <c r="H37" s="4">
        <f t="shared" si="8"/>
        <v>0</v>
      </c>
      <c r="I37" s="94">
        <f t="shared" si="8"/>
        <v>169560</v>
      </c>
    </row>
    <row r="38" spans="1:9" ht="16.5" x14ac:dyDescent="0.3">
      <c r="A38" s="56" t="s">
        <v>21</v>
      </c>
      <c r="B38" s="3">
        <v>71130</v>
      </c>
      <c r="C38" s="7">
        <v>0</v>
      </c>
      <c r="D38" s="9">
        <v>0</v>
      </c>
      <c r="E38" s="9">
        <v>2600</v>
      </c>
      <c r="F38" s="9">
        <v>2600</v>
      </c>
      <c r="G38" s="9">
        <v>2600</v>
      </c>
      <c r="H38" s="7"/>
      <c r="I38" s="8">
        <v>2600</v>
      </c>
    </row>
    <row r="39" spans="1:9" ht="16.5" x14ac:dyDescent="0.3">
      <c r="A39" s="56" t="s">
        <v>22</v>
      </c>
      <c r="B39" s="3">
        <v>154385.26999999999</v>
      </c>
      <c r="C39" s="7">
        <v>166960</v>
      </c>
      <c r="D39" s="9">
        <v>166960</v>
      </c>
      <c r="E39" s="9">
        <v>166960</v>
      </c>
      <c r="F39" s="9">
        <v>166960</v>
      </c>
      <c r="G39" s="9">
        <v>166960</v>
      </c>
      <c r="H39" s="7"/>
      <c r="I39" s="8">
        <v>166960</v>
      </c>
    </row>
    <row r="40" spans="1:9" ht="16.5" x14ac:dyDescent="0.3">
      <c r="A40" s="57" t="s">
        <v>47</v>
      </c>
      <c r="B40" s="15">
        <f t="shared" ref="B40:I40" si="9">SUM(B37,B36,B35,B28)</f>
        <v>3850725.8200000003</v>
      </c>
      <c r="C40" s="15">
        <f t="shared" si="9"/>
        <v>4318570</v>
      </c>
      <c r="D40" s="77">
        <f t="shared" si="9"/>
        <v>4318570</v>
      </c>
      <c r="E40" s="77">
        <f t="shared" si="9"/>
        <v>4331384</v>
      </c>
      <c r="F40" s="77">
        <f t="shared" si="9"/>
        <v>4309384</v>
      </c>
      <c r="G40" s="77">
        <f t="shared" si="9"/>
        <v>4279384</v>
      </c>
      <c r="H40" s="77">
        <f t="shared" si="9"/>
        <v>122077</v>
      </c>
      <c r="I40" s="95">
        <f t="shared" si="9"/>
        <v>4401461</v>
      </c>
    </row>
    <row r="41" spans="1:9" ht="15.75" x14ac:dyDescent="0.25">
      <c r="A41" s="58"/>
      <c r="B41" s="6"/>
      <c r="C41" s="6"/>
      <c r="D41" s="78"/>
      <c r="E41" s="78"/>
      <c r="F41" s="78"/>
      <c r="G41" s="78"/>
      <c r="H41" s="6"/>
      <c r="I41" s="96"/>
    </row>
    <row r="42" spans="1:9" ht="16.5" x14ac:dyDescent="0.3">
      <c r="A42" s="59" t="s">
        <v>52</v>
      </c>
      <c r="B42" s="16">
        <f t="shared" ref="B42:I42" si="10">SUM(B44:B47)</f>
        <v>2828687.5999999996</v>
      </c>
      <c r="C42" s="16">
        <f t="shared" si="10"/>
        <v>2553340</v>
      </c>
      <c r="D42" s="82">
        <f t="shared" si="10"/>
        <v>2873963</v>
      </c>
      <c r="E42" s="82">
        <f t="shared" si="10"/>
        <v>2890968</v>
      </c>
      <c r="F42" s="82">
        <f t="shared" si="10"/>
        <v>2924802</v>
      </c>
      <c r="G42" s="82">
        <f t="shared" si="10"/>
        <v>2924802</v>
      </c>
      <c r="H42" s="82">
        <f t="shared" si="10"/>
        <v>53556</v>
      </c>
      <c r="I42" s="100">
        <f t="shared" si="10"/>
        <v>2978358</v>
      </c>
    </row>
    <row r="43" spans="1:9" ht="16.5" x14ac:dyDescent="0.3">
      <c r="A43" s="60" t="s">
        <v>51</v>
      </c>
      <c r="B43" s="18">
        <f>SUM(B44:B46)</f>
        <v>2826791.5999999996</v>
      </c>
      <c r="C43" s="18">
        <f t="shared" ref="C43:F43" si="11">SUM(C44:C46)</f>
        <v>2553340</v>
      </c>
      <c r="D43" s="83">
        <f t="shared" si="11"/>
        <v>2873963</v>
      </c>
      <c r="E43" s="83">
        <f t="shared" si="11"/>
        <v>2890968</v>
      </c>
      <c r="F43" s="83">
        <f t="shared" si="11"/>
        <v>2918525</v>
      </c>
      <c r="G43" s="83">
        <f t="shared" ref="G43:I43" si="12">SUM(G44:G46)</f>
        <v>2918525</v>
      </c>
      <c r="H43" s="83">
        <f t="shared" si="12"/>
        <v>53377</v>
      </c>
      <c r="I43" s="101">
        <f t="shared" si="12"/>
        <v>2971902</v>
      </c>
    </row>
    <row r="44" spans="1:9" ht="16.5" x14ac:dyDescent="0.3">
      <c r="A44" s="56" t="s">
        <v>44</v>
      </c>
      <c r="B44" s="3">
        <v>887815.45</v>
      </c>
      <c r="C44" s="7">
        <v>740785</v>
      </c>
      <c r="D44" s="84">
        <v>831057</v>
      </c>
      <c r="E44" s="84">
        <v>843151</v>
      </c>
      <c r="F44" s="84">
        <v>856515</v>
      </c>
      <c r="G44" s="84">
        <v>856515</v>
      </c>
      <c r="H44" s="3">
        <v>35179</v>
      </c>
      <c r="I44" s="102">
        <v>891694</v>
      </c>
    </row>
    <row r="45" spans="1:9" ht="16.5" x14ac:dyDescent="0.3">
      <c r="A45" s="56" t="s">
        <v>43</v>
      </c>
      <c r="B45" s="3">
        <v>1586172.85</v>
      </c>
      <c r="C45" s="7">
        <v>1514155</v>
      </c>
      <c r="D45" s="84">
        <v>1697139</v>
      </c>
      <c r="E45" s="84">
        <v>1702050</v>
      </c>
      <c r="F45" s="84">
        <v>1716243</v>
      </c>
      <c r="G45" s="84">
        <v>1716243</v>
      </c>
      <c r="H45" s="3">
        <v>18198</v>
      </c>
      <c r="I45" s="102">
        <v>1734441</v>
      </c>
    </row>
    <row r="46" spans="1:9" ht="16.5" x14ac:dyDescent="0.3">
      <c r="A46" s="56" t="s">
        <v>42</v>
      </c>
      <c r="B46" s="3">
        <v>352803.3</v>
      </c>
      <c r="C46" s="7">
        <v>298400</v>
      </c>
      <c r="D46" s="84">
        <v>345767</v>
      </c>
      <c r="E46" s="84">
        <v>345767</v>
      </c>
      <c r="F46" s="84">
        <v>345767</v>
      </c>
      <c r="G46" s="84">
        <v>345767</v>
      </c>
      <c r="H46" s="3"/>
      <c r="I46" s="102">
        <v>345767</v>
      </c>
    </row>
    <row r="47" spans="1:9" ht="16.5" x14ac:dyDescent="0.3">
      <c r="A47" s="61" t="s">
        <v>46</v>
      </c>
      <c r="B47" s="19">
        <v>1896</v>
      </c>
      <c r="C47" s="19">
        <v>0</v>
      </c>
      <c r="D47" s="85">
        <v>0</v>
      </c>
      <c r="E47" s="85">
        <v>0</v>
      </c>
      <c r="F47" s="85">
        <v>6277</v>
      </c>
      <c r="G47" s="85">
        <v>6277</v>
      </c>
      <c r="H47" s="19">
        <v>179</v>
      </c>
      <c r="I47" s="103">
        <v>6456</v>
      </c>
    </row>
    <row r="48" spans="1:9" ht="16.5" x14ac:dyDescent="0.3">
      <c r="A48" s="59" t="s">
        <v>94</v>
      </c>
      <c r="B48" s="16"/>
      <c r="C48" s="16"/>
      <c r="D48" s="82"/>
      <c r="E48" s="82"/>
      <c r="F48" s="82"/>
      <c r="G48" s="82">
        <v>30000</v>
      </c>
      <c r="H48" s="16"/>
      <c r="I48" s="100">
        <v>30000</v>
      </c>
    </row>
    <row r="49" spans="1:9" ht="20.25" x14ac:dyDescent="0.3">
      <c r="A49" s="62" t="s">
        <v>34</v>
      </c>
      <c r="B49" s="10">
        <f t="shared" ref="B49" si="13">SUM(B42,B37,B34,B28)</f>
        <v>6679413.4199999999</v>
      </c>
      <c r="C49" s="10">
        <f t="shared" ref="C49:F49" si="14">SUM(C42,C40)</f>
        <v>6871910</v>
      </c>
      <c r="D49" s="86">
        <f t="shared" si="14"/>
        <v>7192533</v>
      </c>
      <c r="E49" s="86">
        <f t="shared" si="14"/>
        <v>7222352</v>
      </c>
      <c r="F49" s="86">
        <f t="shared" si="14"/>
        <v>7234186</v>
      </c>
      <c r="G49" s="86">
        <f>SUM(G42,G40,G48)</f>
        <v>7234186</v>
      </c>
      <c r="H49" s="86">
        <f>SUM(H42,H40,H48)</f>
        <v>175633</v>
      </c>
      <c r="I49" s="104">
        <f>SUM(I42,I40,I48)</f>
        <v>7409819</v>
      </c>
    </row>
    <row r="50" spans="1:9" ht="20.25" x14ac:dyDescent="0.3">
      <c r="A50" s="63"/>
      <c r="B50" s="6"/>
      <c r="C50" s="6"/>
      <c r="D50" s="78"/>
      <c r="E50" s="78"/>
      <c r="F50" s="78"/>
      <c r="G50" s="78"/>
      <c r="H50" s="6"/>
      <c r="I50" s="96"/>
    </row>
    <row r="51" spans="1:9" ht="33" x14ac:dyDescent="0.3">
      <c r="A51" s="64" t="s">
        <v>23</v>
      </c>
      <c r="B51" s="2">
        <f t="shared" ref="B51:G51" si="15">SUM(B4:B6,B8:B9,B11:B12,B14,B20)</f>
        <v>6180474.7999999998</v>
      </c>
      <c r="C51" s="2">
        <f t="shared" si="15"/>
        <v>5885255</v>
      </c>
      <c r="D51" s="87">
        <f t="shared" si="15"/>
        <v>6205878</v>
      </c>
      <c r="E51" s="87">
        <f t="shared" si="15"/>
        <v>6233097</v>
      </c>
      <c r="F51" s="87">
        <f t="shared" si="15"/>
        <v>6238654</v>
      </c>
      <c r="G51" s="87">
        <f t="shared" si="15"/>
        <v>6238654</v>
      </c>
      <c r="H51" s="2"/>
      <c r="I51" s="105">
        <f>SUM(I4:I6,I8:I9,I11:I12,I14,I20)</f>
        <v>6414287</v>
      </c>
    </row>
    <row r="52" spans="1:9" ht="16.5" x14ac:dyDescent="0.3">
      <c r="A52" s="64" t="s">
        <v>25</v>
      </c>
      <c r="B52" s="2">
        <f t="shared" ref="B52:F52" si="16">SUM(B28,B43)</f>
        <v>5626714.5899999999</v>
      </c>
      <c r="C52" s="2">
        <f t="shared" si="16"/>
        <v>5447220</v>
      </c>
      <c r="D52" s="87">
        <f t="shared" si="16"/>
        <v>5767843</v>
      </c>
      <c r="E52" s="87">
        <f t="shared" si="16"/>
        <v>5795062</v>
      </c>
      <c r="F52" s="87">
        <f t="shared" si="16"/>
        <v>5800619</v>
      </c>
      <c r="G52" s="87">
        <f>SUM(G28,G43,G48)</f>
        <v>5800619</v>
      </c>
      <c r="H52" s="2"/>
      <c r="I52" s="105">
        <f>SUM(I28,I43,I48)</f>
        <v>5976073</v>
      </c>
    </row>
    <row r="53" spans="1:9" ht="16.5" x14ac:dyDescent="0.3">
      <c r="A53" s="65" t="s">
        <v>27</v>
      </c>
      <c r="B53" s="5">
        <f t="shared" ref="B53:I53" si="17">B51-B52</f>
        <v>553760.21</v>
      </c>
      <c r="C53" s="5">
        <f t="shared" si="17"/>
        <v>438035</v>
      </c>
      <c r="D53" s="88">
        <f t="shared" si="17"/>
        <v>438035</v>
      </c>
      <c r="E53" s="88">
        <f t="shared" si="17"/>
        <v>438035</v>
      </c>
      <c r="F53" s="88">
        <f t="shared" si="17"/>
        <v>438035</v>
      </c>
      <c r="G53" s="88">
        <f t="shared" si="17"/>
        <v>438035</v>
      </c>
      <c r="H53" s="5"/>
      <c r="I53" s="106">
        <f t="shared" si="17"/>
        <v>438214</v>
      </c>
    </row>
    <row r="54" spans="1:9" ht="16.5" x14ac:dyDescent="0.3">
      <c r="A54" s="64" t="s">
        <v>24</v>
      </c>
      <c r="B54" s="2">
        <f t="shared" ref="B54:G54" si="18">SUM(B10,B15)</f>
        <v>596013.54</v>
      </c>
      <c r="C54" s="2">
        <f t="shared" si="18"/>
        <v>260000</v>
      </c>
      <c r="D54" s="87">
        <f t="shared" si="18"/>
        <v>260000</v>
      </c>
      <c r="E54" s="87">
        <f t="shared" si="18"/>
        <v>260000</v>
      </c>
      <c r="F54" s="87">
        <f t="shared" si="18"/>
        <v>266277</v>
      </c>
      <c r="G54" s="87">
        <f t="shared" si="18"/>
        <v>266277</v>
      </c>
      <c r="H54" s="2"/>
      <c r="I54" s="105">
        <f>SUM(I10,I15)</f>
        <v>266277</v>
      </c>
    </row>
    <row r="55" spans="1:9" ht="16.5" x14ac:dyDescent="0.3">
      <c r="A55" s="64" t="s">
        <v>26</v>
      </c>
      <c r="B55" s="2">
        <f t="shared" ref="B55:G55" si="19">SUM(B35:B36,B47)</f>
        <v>827183.56</v>
      </c>
      <c r="C55" s="2">
        <f t="shared" si="19"/>
        <v>1257730</v>
      </c>
      <c r="D55" s="87">
        <f t="shared" si="19"/>
        <v>1257730</v>
      </c>
      <c r="E55" s="87">
        <f t="shared" si="19"/>
        <v>1257730</v>
      </c>
      <c r="F55" s="87">
        <f t="shared" si="19"/>
        <v>1264007</v>
      </c>
      <c r="G55" s="87">
        <f t="shared" si="19"/>
        <v>1264007</v>
      </c>
      <c r="H55" s="2"/>
      <c r="I55" s="105">
        <f t="shared" ref="I55" si="20">SUM(I35:I36,I47)</f>
        <v>1264186</v>
      </c>
    </row>
    <row r="56" spans="1:9" ht="16.5" x14ac:dyDescent="0.3">
      <c r="A56" s="66" t="s">
        <v>28</v>
      </c>
      <c r="B56" s="5">
        <f t="shared" ref="B56:I56" si="21">B54-B55</f>
        <v>-231170.02000000002</v>
      </c>
      <c r="C56" s="5">
        <f t="shared" si="21"/>
        <v>-997730</v>
      </c>
      <c r="D56" s="88">
        <f t="shared" si="21"/>
        <v>-997730</v>
      </c>
      <c r="E56" s="88">
        <f t="shared" si="21"/>
        <v>-997730</v>
      </c>
      <c r="F56" s="88">
        <f t="shared" si="21"/>
        <v>-997730</v>
      </c>
      <c r="G56" s="88">
        <f t="shared" si="21"/>
        <v>-997730</v>
      </c>
      <c r="H56" s="5"/>
      <c r="I56" s="106">
        <f t="shared" si="21"/>
        <v>-997909</v>
      </c>
    </row>
    <row r="57" spans="1:9" ht="20.25" x14ac:dyDescent="0.25">
      <c r="A57" s="67" t="s">
        <v>29</v>
      </c>
      <c r="B57" s="12">
        <f t="shared" ref="B57:I57" si="22">B53+B56</f>
        <v>322590.18999999994</v>
      </c>
      <c r="C57" s="12">
        <f t="shared" si="22"/>
        <v>-559695</v>
      </c>
      <c r="D57" s="89">
        <f t="shared" si="22"/>
        <v>-559695</v>
      </c>
      <c r="E57" s="89">
        <f t="shared" si="22"/>
        <v>-559695</v>
      </c>
      <c r="F57" s="89">
        <f t="shared" si="22"/>
        <v>-559695</v>
      </c>
      <c r="G57" s="89">
        <f t="shared" si="22"/>
        <v>-559695</v>
      </c>
      <c r="H57" s="12"/>
      <c r="I57" s="107">
        <f t="shared" si="22"/>
        <v>-559695</v>
      </c>
    </row>
    <row r="58" spans="1:9" ht="16.5" x14ac:dyDescent="0.3">
      <c r="A58" s="68"/>
      <c r="B58" s="3"/>
      <c r="C58" s="3"/>
      <c r="D58" s="84"/>
      <c r="E58" s="84"/>
      <c r="F58" s="84"/>
      <c r="G58" s="84"/>
      <c r="H58" s="3"/>
      <c r="I58" s="102"/>
    </row>
    <row r="59" spans="1:9" ht="16.5" x14ac:dyDescent="0.3">
      <c r="A59" s="69" t="s">
        <v>30</v>
      </c>
      <c r="B59" s="3">
        <f t="shared" ref="B59:G59" si="23">SUM(B16:B17)</f>
        <v>667770.54</v>
      </c>
      <c r="C59" s="7">
        <f t="shared" si="23"/>
        <v>726655</v>
      </c>
      <c r="D59" s="9">
        <f t="shared" si="23"/>
        <v>726655</v>
      </c>
      <c r="E59" s="9">
        <f t="shared" si="23"/>
        <v>729255</v>
      </c>
      <c r="F59" s="9">
        <f t="shared" si="23"/>
        <v>729255</v>
      </c>
      <c r="G59" s="9">
        <f t="shared" si="23"/>
        <v>729255</v>
      </c>
      <c r="H59" s="7"/>
      <c r="I59" s="8">
        <f>SUM(I16:I17)</f>
        <v>729255</v>
      </c>
    </row>
    <row r="60" spans="1:9" ht="16.5" x14ac:dyDescent="0.3">
      <c r="A60" s="69" t="s">
        <v>31</v>
      </c>
      <c r="B60" s="3">
        <f t="shared" ref="B60:I60" si="24">SUM(B38:B39)</f>
        <v>225515.27</v>
      </c>
      <c r="C60" s="7">
        <f t="shared" si="24"/>
        <v>166960</v>
      </c>
      <c r="D60" s="9">
        <f t="shared" si="24"/>
        <v>166960</v>
      </c>
      <c r="E60" s="9">
        <f t="shared" si="24"/>
        <v>169560</v>
      </c>
      <c r="F60" s="9">
        <f t="shared" si="24"/>
        <v>169560</v>
      </c>
      <c r="G60" s="9">
        <f t="shared" si="24"/>
        <v>169560</v>
      </c>
      <c r="H60" s="7"/>
      <c r="I60" s="8">
        <f t="shared" si="24"/>
        <v>169560</v>
      </c>
    </row>
    <row r="61" spans="1:9" ht="30.75" x14ac:dyDescent="0.3">
      <c r="A61" s="70" t="s">
        <v>32</v>
      </c>
      <c r="B61" s="3">
        <f t="shared" ref="B61:I61" si="25">B59-B60</f>
        <v>442255.27</v>
      </c>
      <c r="C61" s="7">
        <f t="shared" si="25"/>
        <v>559695</v>
      </c>
      <c r="D61" s="9">
        <f t="shared" si="25"/>
        <v>559695</v>
      </c>
      <c r="E61" s="9">
        <f t="shared" si="25"/>
        <v>559695</v>
      </c>
      <c r="F61" s="9">
        <f t="shared" si="25"/>
        <v>559695</v>
      </c>
      <c r="G61" s="9">
        <f t="shared" si="25"/>
        <v>559695</v>
      </c>
      <c r="H61" s="7"/>
      <c r="I61" s="8">
        <f t="shared" si="25"/>
        <v>559695</v>
      </c>
    </row>
    <row r="62" spans="1:9" ht="31.5" thickBot="1" x14ac:dyDescent="0.35">
      <c r="A62" s="71" t="s">
        <v>33</v>
      </c>
      <c r="B62" s="72">
        <f t="shared" ref="B62:G62" si="26">B57+B61</f>
        <v>764845.46</v>
      </c>
      <c r="C62" s="73">
        <f t="shared" si="26"/>
        <v>0</v>
      </c>
      <c r="D62" s="90">
        <f t="shared" si="26"/>
        <v>0</v>
      </c>
      <c r="E62" s="90">
        <f t="shared" si="26"/>
        <v>0</v>
      </c>
      <c r="F62" s="90">
        <f t="shared" si="26"/>
        <v>0</v>
      </c>
      <c r="G62" s="90">
        <f t="shared" si="26"/>
        <v>0</v>
      </c>
      <c r="H62" s="73"/>
      <c r="I62" s="108">
        <f t="shared" ref="I62" si="27">I57+I61</f>
        <v>0</v>
      </c>
    </row>
  </sheetData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H19" sqref="H19"/>
    </sheetView>
  </sheetViews>
  <sheetFormatPr defaultRowHeight="15" x14ac:dyDescent="0.25"/>
  <cols>
    <col min="1" max="1" width="15.28515625" customWidth="1"/>
    <col min="2" max="2" width="12.7109375" customWidth="1"/>
    <col min="4" max="6" width="13.42578125" customWidth="1"/>
  </cols>
  <sheetData>
    <row r="1" spans="1:7" ht="45" x14ac:dyDescent="0.25">
      <c r="A1" s="20"/>
      <c r="B1" s="21" t="s">
        <v>53</v>
      </c>
      <c r="C1" s="21" t="s">
        <v>54</v>
      </c>
      <c r="D1" s="20" t="s">
        <v>55</v>
      </c>
      <c r="E1" s="36" t="s">
        <v>65</v>
      </c>
      <c r="F1" s="36" t="s">
        <v>66</v>
      </c>
      <c r="G1" s="20" t="s">
        <v>60</v>
      </c>
    </row>
    <row r="2" spans="1:7" x14ac:dyDescent="0.25">
      <c r="A2" s="116" t="s">
        <v>43</v>
      </c>
      <c r="B2" s="117"/>
      <c r="C2" s="117"/>
      <c r="D2" s="118"/>
      <c r="E2" s="22"/>
      <c r="F2" s="22"/>
      <c r="G2" s="22"/>
    </row>
    <row r="3" spans="1:7" x14ac:dyDescent="0.25">
      <c r="A3" s="22" t="s">
        <v>56</v>
      </c>
      <c r="B3" s="22">
        <v>97</v>
      </c>
      <c r="C3" s="23">
        <v>2340</v>
      </c>
      <c r="D3" s="23">
        <v>226980</v>
      </c>
      <c r="E3" s="22"/>
      <c r="F3" s="22"/>
      <c r="G3" s="22"/>
    </row>
    <row r="4" spans="1:7" x14ac:dyDescent="0.25">
      <c r="A4" s="22" t="s">
        <v>57</v>
      </c>
      <c r="B4" s="22">
        <v>147</v>
      </c>
      <c r="C4" s="23">
        <v>555</v>
      </c>
      <c r="D4" s="23">
        <v>81585</v>
      </c>
      <c r="E4" s="22"/>
      <c r="F4" s="22"/>
      <c r="G4" s="22"/>
    </row>
    <row r="5" spans="1:7" x14ac:dyDescent="0.25">
      <c r="A5" s="22" t="s">
        <v>58</v>
      </c>
      <c r="B5" s="22">
        <v>393</v>
      </c>
      <c r="C5" s="23">
        <v>165</v>
      </c>
      <c r="D5" s="23">
        <v>64845</v>
      </c>
      <c r="E5" s="22"/>
      <c r="F5" s="22"/>
      <c r="G5" s="22"/>
    </row>
    <row r="6" spans="1:7" x14ac:dyDescent="0.25">
      <c r="A6" s="22" t="s">
        <v>59</v>
      </c>
      <c r="B6" s="22">
        <v>97</v>
      </c>
      <c r="C6" s="23">
        <v>240</v>
      </c>
      <c r="D6" s="23">
        <v>23280</v>
      </c>
      <c r="E6" s="22"/>
      <c r="F6" s="22"/>
      <c r="G6" s="22"/>
    </row>
    <row r="7" spans="1:7" x14ac:dyDescent="0.25">
      <c r="A7" s="119" t="s">
        <v>60</v>
      </c>
      <c r="B7" s="120"/>
      <c r="C7" s="121"/>
      <c r="D7" s="24">
        <v>396690</v>
      </c>
      <c r="E7" s="24">
        <v>917465</v>
      </c>
      <c r="F7" s="24">
        <v>200000</v>
      </c>
      <c r="G7" s="24">
        <f>SUM(D7:F7)</f>
        <v>1514155</v>
      </c>
    </row>
    <row r="8" spans="1:7" x14ac:dyDescent="0.25">
      <c r="A8" s="6"/>
      <c r="B8" s="6"/>
      <c r="C8" s="26"/>
      <c r="D8" s="26"/>
      <c r="E8" s="26"/>
      <c r="F8" s="26"/>
      <c r="G8" s="26"/>
    </row>
    <row r="9" spans="1:7" x14ac:dyDescent="0.25">
      <c r="A9" s="122" t="s">
        <v>44</v>
      </c>
      <c r="B9" s="123"/>
      <c r="C9" s="123"/>
      <c r="D9" s="124"/>
      <c r="E9" s="28"/>
      <c r="F9" s="28"/>
      <c r="G9" s="28"/>
    </row>
    <row r="10" spans="1:7" x14ac:dyDescent="0.25">
      <c r="A10" s="27" t="s">
        <v>56</v>
      </c>
      <c r="B10" s="27">
        <v>67</v>
      </c>
      <c r="C10" s="28">
        <v>2340</v>
      </c>
      <c r="D10" s="28">
        <v>156780</v>
      </c>
      <c r="E10" s="28"/>
      <c r="F10" s="28"/>
      <c r="G10" s="28"/>
    </row>
    <row r="11" spans="1:7" x14ac:dyDescent="0.25">
      <c r="A11" s="27" t="s">
        <v>57</v>
      </c>
      <c r="B11" s="27">
        <v>46</v>
      </c>
      <c r="C11" s="28">
        <v>555</v>
      </c>
      <c r="D11" s="28">
        <v>25530</v>
      </c>
      <c r="E11" s="28"/>
      <c r="F11" s="28"/>
      <c r="G11" s="28"/>
    </row>
    <row r="12" spans="1:7" x14ac:dyDescent="0.25">
      <c r="A12" s="27" t="s">
        <v>58</v>
      </c>
      <c r="B12" s="27">
        <v>190</v>
      </c>
      <c r="C12" s="28">
        <v>165</v>
      </c>
      <c r="D12" s="28">
        <v>31350</v>
      </c>
      <c r="E12" s="28"/>
      <c r="F12" s="28"/>
      <c r="G12" s="28"/>
    </row>
    <row r="13" spans="1:7" x14ac:dyDescent="0.25">
      <c r="A13" s="27" t="s">
        <v>59</v>
      </c>
      <c r="B13" s="27">
        <v>67</v>
      </c>
      <c r="C13" s="28">
        <v>240</v>
      </c>
      <c r="D13" s="28">
        <v>16080</v>
      </c>
      <c r="E13" s="28"/>
      <c r="F13" s="28"/>
      <c r="G13" s="28"/>
    </row>
    <row r="14" spans="1:7" x14ac:dyDescent="0.25">
      <c r="A14" s="125" t="s">
        <v>60</v>
      </c>
      <c r="B14" s="126"/>
      <c r="C14" s="127"/>
      <c r="D14" s="29">
        <v>229740</v>
      </c>
      <c r="E14" s="29">
        <v>441045</v>
      </c>
      <c r="F14" s="29">
        <v>70000</v>
      </c>
      <c r="G14" s="29">
        <f>SUM(D14:F14)</f>
        <v>740785</v>
      </c>
    </row>
    <row r="15" spans="1:7" x14ac:dyDescent="0.25">
      <c r="A15" s="6"/>
      <c r="B15" s="6"/>
      <c r="C15" s="26"/>
      <c r="D15" s="26"/>
      <c r="E15" s="26"/>
      <c r="F15" s="26"/>
      <c r="G15" s="26"/>
    </row>
    <row r="16" spans="1:7" x14ac:dyDescent="0.25">
      <c r="A16" s="128" t="s">
        <v>42</v>
      </c>
      <c r="B16" s="129"/>
      <c r="C16" s="129"/>
      <c r="D16" s="130"/>
      <c r="E16" s="31"/>
      <c r="F16" s="31"/>
      <c r="G16" s="31"/>
    </row>
    <row r="17" spans="1:8" x14ac:dyDescent="0.25">
      <c r="A17" s="30" t="s">
        <v>61</v>
      </c>
      <c r="B17" s="30">
        <v>146</v>
      </c>
      <c r="C17" s="31">
        <v>450</v>
      </c>
      <c r="D17" s="31">
        <v>65700</v>
      </c>
      <c r="E17" s="31"/>
      <c r="F17" s="31"/>
      <c r="G17" s="31"/>
    </row>
    <row r="18" spans="1:8" x14ac:dyDescent="0.25">
      <c r="A18" s="30" t="s">
        <v>62</v>
      </c>
      <c r="B18" s="30">
        <v>155</v>
      </c>
      <c r="C18" s="31">
        <v>1340</v>
      </c>
      <c r="D18" s="31">
        <v>207700</v>
      </c>
      <c r="E18" s="31"/>
      <c r="F18" s="31"/>
      <c r="G18" s="31"/>
    </row>
    <row r="19" spans="1:8" x14ac:dyDescent="0.25">
      <c r="A19" s="131" t="s">
        <v>60</v>
      </c>
      <c r="B19" s="132"/>
      <c r="C19" s="133"/>
      <c r="D19" s="32">
        <v>273400</v>
      </c>
      <c r="E19" s="31"/>
      <c r="F19" s="32">
        <v>25000</v>
      </c>
      <c r="G19" s="32">
        <f>SUM(D19:F19)</f>
        <v>298400</v>
      </c>
      <c r="H19" s="25">
        <f>SUM(G19,G14,G6,G7)</f>
        <v>2553340</v>
      </c>
    </row>
    <row r="20" spans="1:8" x14ac:dyDescent="0.25">
      <c r="A20" s="6"/>
      <c r="B20" s="6"/>
      <c r="C20" s="26"/>
      <c r="D20" s="26"/>
      <c r="E20" s="6"/>
      <c r="F20" s="6"/>
      <c r="G20" s="6"/>
    </row>
    <row r="21" spans="1:8" x14ac:dyDescent="0.25">
      <c r="A21" s="110" t="s">
        <v>63</v>
      </c>
      <c r="B21" s="111"/>
      <c r="C21" s="111"/>
      <c r="D21" s="112"/>
      <c r="E21" s="6"/>
      <c r="F21" s="6"/>
      <c r="G21" s="6"/>
    </row>
    <row r="22" spans="1:8" x14ac:dyDescent="0.25">
      <c r="A22" s="33" t="s">
        <v>63</v>
      </c>
      <c r="B22" s="33">
        <v>67</v>
      </c>
      <c r="C22" s="34">
        <v>2340</v>
      </c>
      <c r="D22" s="34">
        <v>156780</v>
      </c>
      <c r="E22" s="6"/>
      <c r="F22" s="6"/>
      <c r="G22" s="6"/>
    </row>
    <row r="23" spans="1:8" x14ac:dyDescent="0.25">
      <c r="A23" s="33" t="s">
        <v>64</v>
      </c>
      <c r="B23" s="33">
        <v>67</v>
      </c>
      <c r="C23" s="34">
        <v>400</v>
      </c>
      <c r="D23" s="34">
        <v>26800</v>
      </c>
      <c r="E23" s="6"/>
      <c r="F23" s="6"/>
      <c r="G23" s="6"/>
    </row>
    <row r="24" spans="1:8" x14ac:dyDescent="0.25">
      <c r="A24" s="113" t="s">
        <v>60</v>
      </c>
      <c r="B24" s="114"/>
      <c r="C24" s="115"/>
      <c r="D24" s="35">
        <v>183580</v>
      </c>
      <c r="E24" s="6"/>
      <c r="F24" s="6"/>
      <c r="G24" s="6">
        <v>183580</v>
      </c>
    </row>
    <row r="25" spans="1:8" x14ac:dyDescent="0.25">
      <c r="F25" s="25">
        <f>SUM(F19,F14,F7)</f>
        <v>295000</v>
      </c>
      <c r="G25" s="25">
        <f>SUM(G2:G24)</f>
        <v>2736920</v>
      </c>
    </row>
  </sheetData>
  <mergeCells count="8">
    <mergeCell ref="A21:D21"/>
    <mergeCell ref="A24:C24"/>
    <mergeCell ref="A2:D2"/>
    <mergeCell ref="A7:C7"/>
    <mergeCell ref="A9:D9"/>
    <mergeCell ref="A14:C14"/>
    <mergeCell ref="A16:D16"/>
    <mergeCell ref="A19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0"/>
  <sheetViews>
    <sheetView workbookViewId="0">
      <selection activeCell="I37" sqref="I37"/>
    </sheetView>
  </sheetViews>
  <sheetFormatPr defaultRowHeight="15" x14ac:dyDescent="0.25"/>
  <cols>
    <col min="2" max="2" width="11" customWidth="1"/>
    <col min="6" max="6" width="10" customWidth="1"/>
  </cols>
  <sheetData>
    <row r="2" spans="1:11" ht="45" x14ac:dyDescent="0.25">
      <c r="D2">
        <v>2020</v>
      </c>
      <c r="E2" t="s">
        <v>71</v>
      </c>
      <c r="F2" t="s">
        <v>81</v>
      </c>
      <c r="G2" s="37" t="s">
        <v>72</v>
      </c>
      <c r="H2" s="37" t="s">
        <v>82</v>
      </c>
      <c r="I2" s="37" t="s">
        <v>73</v>
      </c>
      <c r="J2" s="37" t="s">
        <v>83</v>
      </c>
    </row>
    <row r="3" spans="1:11" x14ac:dyDescent="0.25">
      <c r="A3" s="39" t="s">
        <v>67</v>
      </c>
      <c r="B3" s="39"/>
      <c r="C3" s="39">
        <v>14.7</v>
      </c>
      <c r="D3" s="39">
        <v>95.28</v>
      </c>
      <c r="E3" s="39">
        <f>D3*C3</f>
        <v>1400.616</v>
      </c>
      <c r="F3" s="39">
        <v>1340</v>
      </c>
      <c r="G3" s="39">
        <v>168</v>
      </c>
      <c r="H3" s="39">
        <f>G3*F3</f>
        <v>225120</v>
      </c>
      <c r="I3" s="39">
        <v>155</v>
      </c>
      <c r="J3" s="39">
        <f>I3*F3</f>
        <v>207700</v>
      </c>
      <c r="K3" s="39"/>
    </row>
    <row r="4" spans="1:11" x14ac:dyDescent="0.25">
      <c r="A4" s="39" t="s">
        <v>68</v>
      </c>
      <c r="B4" s="39"/>
      <c r="C4" s="39">
        <v>4.8</v>
      </c>
      <c r="D4" s="39">
        <v>95.28</v>
      </c>
      <c r="E4" s="39">
        <f t="shared" ref="E4:E15" si="0">D4*C4</f>
        <v>457.34399999999999</v>
      </c>
      <c r="F4" s="39">
        <v>450</v>
      </c>
      <c r="G4" s="39">
        <v>154</v>
      </c>
      <c r="H4" s="39">
        <f t="shared" ref="H4:H14" si="1">G4*F4</f>
        <v>69300</v>
      </c>
      <c r="I4" s="39">
        <v>146</v>
      </c>
      <c r="J4" s="39">
        <f t="shared" ref="J4:J14" si="2">I4*F4</f>
        <v>65700</v>
      </c>
      <c r="K4" s="39">
        <f>SUM(J3:J4)</f>
        <v>273400</v>
      </c>
    </row>
    <row r="5" spans="1:11" x14ac:dyDescent="0.25">
      <c r="A5" t="s">
        <v>56</v>
      </c>
      <c r="B5" t="s">
        <v>74</v>
      </c>
      <c r="C5" s="134">
        <v>27.3</v>
      </c>
      <c r="D5" s="134">
        <v>95.28</v>
      </c>
      <c r="E5" s="134">
        <f t="shared" si="0"/>
        <v>2601.1440000000002</v>
      </c>
      <c r="F5" s="40">
        <v>2340</v>
      </c>
      <c r="G5" s="40">
        <v>97</v>
      </c>
      <c r="H5" s="40">
        <f t="shared" si="1"/>
        <v>226980</v>
      </c>
      <c r="I5" s="40">
        <v>97</v>
      </c>
      <c r="J5" s="40">
        <f t="shared" si="2"/>
        <v>226980</v>
      </c>
    </row>
    <row r="6" spans="1:11" x14ac:dyDescent="0.25">
      <c r="B6" t="s">
        <v>75</v>
      </c>
      <c r="C6" s="134"/>
      <c r="D6" s="134"/>
      <c r="E6" s="134"/>
      <c r="F6" s="43">
        <v>2340</v>
      </c>
      <c r="G6" s="43">
        <v>70</v>
      </c>
      <c r="H6" s="43">
        <f t="shared" si="1"/>
        <v>163800</v>
      </c>
      <c r="I6" s="43">
        <v>67</v>
      </c>
      <c r="J6" s="43">
        <f t="shared" si="2"/>
        <v>156780</v>
      </c>
    </row>
    <row r="7" spans="1:11" x14ac:dyDescent="0.25">
      <c r="B7" t="s">
        <v>76</v>
      </c>
      <c r="C7" s="134"/>
      <c r="D7" s="134"/>
      <c r="E7" s="134"/>
      <c r="F7" s="44">
        <v>2340</v>
      </c>
      <c r="G7" s="44">
        <v>74</v>
      </c>
      <c r="H7" s="44">
        <f t="shared" si="1"/>
        <v>173160</v>
      </c>
      <c r="I7" s="44">
        <v>67</v>
      </c>
      <c r="J7" s="44">
        <f t="shared" si="2"/>
        <v>156780</v>
      </c>
      <c r="K7" s="40">
        <f>SUM(J5,J8,J10:J11)</f>
        <v>396690</v>
      </c>
    </row>
    <row r="8" spans="1:11" x14ac:dyDescent="0.25">
      <c r="A8" t="s">
        <v>57</v>
      </c>
      <c r="B8" t="s">
        <v>74</v>
      </c>
      <c r="C8" s="134">
        <v>6</v>
      </c>
      <c r="D8" s="134">
        <v>95.28</v>
      </c>
      <c r="E8" s="134">
        <f t="shared" si="0"/>
        <v>571.68000000000006</v>
      </c>
      <c r="F8" s="40">
        <v>555</v>
      </c>
      <c r="G8" s="40">
        <v>159</v>
      </c>
      <c r="H8" s="40">
        <f t="shared" si="1"/>
        <v>88245</v>
      </c>
      <c r="I8" s="40">
        <v>147</v>
      </c>
      <c r="J8" s="40">
        <f t="shared" si="2"/>
        <v>81585</v>
      </c>
    </row>
    <row r="9" spans="1:11" x14ac:dyDescent="0.25">
      <c r="B9" t="s">
        <v>75</v>
      </c>
      <c r="C9" s="134"/>
      <c r="D9" s="134"/>
      <c r="E9" s="134"/>
      <c r="F9" s="43">
        <v>555</v>
      </c>
      <c r="G9" s="43">
        <v>58</v>
      </c>
      <c r="H9" s="43">
        <f t="shared" si="1"/>
        <v>32190</v>
      </c>
      <c r="I9" s="43">
        <v>46</v>
      </c>
      <c r="J9" s="43">
        <f t="shared" si="2"/>
        <v>25530</v>
      </c>
    </row>
    <row r="10" spans="1:11" x14ac:dyDescent="0.25">
      <c r="A10" t="s">
        <v>69</v>
      </c>
      <c r="B10" t="s">
        <v>77</v>
      </c>
      <c r="C10" s="134">
        <v>1.8</v>
      </c>
      <c r="D10" s="134">
        <v>95.28</v>
      </c>
      <c r="E10" s="134">
        <f t="shared" si="0"/>
        <v>171.50400000000002</v>
      </c>
      <c r="F10" s="40">
        <v>165</v>
      </c>
      <c r="G10" s="40">
        <v>410</v>
      </c>
      <c r="H10" s="40">
        <f t="shared" si="1"/>
        <v>67650</v>
      </c>
      <c r="I10" s="40">
        <v>393</v>
      </c>
      <c r="J10" s="40">
        <f t="shared" si="2"/>
        <v>64845</v>
      </c>
      <c r="K10" s="43">
        <f>SUM(J6,J8,J12:J13)</f>
        <v>285795</v>
      </c>
    </row>
    <row r="11" spans="1:11" x14ac:dyDescent="0.25">
      <c r="B11" t="s">
        <v>78</v>
      </c>
      <c r="C11" s="134"/>
      <c r="D11" s="134"/>
      <c r="E11" s="134"/>
      <c r="F11" s="40">
        <v>240</v>
      </c>
      <c r="G11" s="40">
        <v>97</v>
      </c>
      <c r="H11" s="40">
        <f t="shared" si="1"/>
        <v>23280</v>
      </c>
      <c r="I11" s="40">
        <v>97</v>
      </c>
      <c r="J11" s="40">
        <f t="shared" si="2"/>
        <v>23280</v>
      </c>
    </row>
    <row r="12" spans="1:11" x14ac:dyDescent="0.25">
      <c r="B12" t="s">
        <v>79</v>
      </c>
      <c r="C12" s="134"/>
      <c r="D12" s="134"/>
      <c r="E12" s="134"/>
      <c r="F12" s="43">
        <v>165</v>
      </c>
      <c r="G12" s="43">
        <v>193</v>
      </c>
      <c r="H12" s="43">
        <f t="shared" si="1"/>
        <v>31845</v>
      </c>
      <c r="I12" s="43">
        <v>190</v>
      </c>
      <c r="J12" s="43">
        <f t="shared" si="2"/>
        <v>31350</v>
      </c>
    </row>
    <row r="13" spans="1:11" x14ac:dyDescent="0.25">
      <c r="B13" t="s">
        <v>80</v>
      </c>
      <c r="C13" s="134"/>
      <c r="D13" s="134"/>
      <c r="E13" s="134"/>
      <c r="F13" s="43">
        <v>240</v>
      </c>
      <c r="G13" s="43">
        <v>70</v>
      </c>
      <c r="H13" s="43">
        <f t="shared" si="1"/>
        <v>16800</v>
      </c>
      <c r="I13" s="43">
        <v>67</v>
      </c>
      <c r="J13" s="43">
        <f t="shared" si="2"/>
        <v>16080</v>
      </c>
    </row>
    <row r="14" spans="1:11" x14ac:dyDescent="0.25">
      <c r="B14" t="s">
        <v>63</v>
      </c>
      <c r="C14" s="134"/>
      <c r="D14" s="134"/>
      <c r="E14" s="134"/>
      <c r="F14" s="44">
        <v>400</v>
      </c>
      <c r="G14" s="44">
        <v>74</v>
      </c>
      <c r="H14" s="44">
        <f t="shared" si="1"/>
        <v>29600</v>
      </c>
      <c r="I14" s="44">
        <v>67</v>
      </c>
      <c r="J14" s="44">
        <f t="shared" si="2"/>
        <v>26800</v>
      </c>
      <c r="K14" s="44">
        <f>SUM(J7,J14)</f>
        <v>183580</v>
      </c>
    </row>
    <row r="15" spans="1:11" x14ac:dyDescent="0.25">
      <c r="A15" t="s">
        <v>70</v>
      </c>
      <c r="C15">
        <v>1.1000000000000001</v>
      </c>
      <c r="D15">
        <v>95.28</v>
      </c>
      <c r="E15">
        <f t="shared" si="0"/>
        <v>104.80800000000001</v>
      </c>
      <c r="K15">
        <f>SUM(K3:K14)</f>
        <v>1139465</v>
      </c>
    </row>
    <row r="17" spans="1:11" x14ac:dyDescent="0.25">
      <c r="D17">
        <v>2021</v>
      </c>
      <c r="E17" t="s">
        <v>71</v>
      </c>
    </row>
    <row r="18" spans="1:11" x14ac:dyDescent="0.25">
      <c r="A18" t="s">
        <v>67</v>
      </c>
      <c r="C18">
        <v>14.7</v>
      </c>
      <c r="D18" s="38">
        <v>91.47</v>
      </c>
      <c r="E18" s="38">
        <f>D18*C18</f>
        <v>1344.6089999999999</v>
      </c>
      <c r="F18" s="38">
        <v>155</v>
      </c>
      <c r="G18" s="38">
        <f>F18*E18</f>
        <v>208414.39499999999</v>
      </c>
    </row>
    <row r="19" spans="1:11" x14ac:dyDescent="0.25">
      <c r="A19" t="s">
        <v>68</v>
      </c>
      <c r="C19">
        <v>4.8</v>
      </c>
      <c r="D19" s="38">
        <v>91.47</v>
      </c>
      <c r="E19" s="38">
        <f t="shared" ref="E19" si="3">D19*C19</f>
        <v>439.05599999999998</v>
      </c>
      <c r="F19" s="38">
        <v>146</v>
      </c>
      <c r="G19" s="38">
        <f t="shared" ref="G19:G25" si="4">F19*E19</f>
        <v>64102.175999999999</v>
      </c>
      <c r="H19" s="39">
        <f>SUM(G18:G19)</f>
        <v>272516.571</v>
      </c>
    </row>
    <row r="20" spans="1:11" x14ac:dyDescent="0.25">
      <c r="A20" t="s">
        <v>56</v>
      </c>
      <c r="B20" t="s">
        <v>74</v>
      </c>
      <c r="C20" s="134">
        <v>27.3</v>
      </c>
      <c r="D20">
        <v>91.47</v>
      </c>
      <c r="E20" s="135">
        <v>2257.1309999999999</v>
      </c>
      <c r="F20" s="40">
        <v>97</v>
      </c>
      <c r="G20" s="40">
        <f t="shared" si="4"/>
        <v>218941.70699999999</v>
      </c>
    </row>
    <row r="21" spans="1:11" x14ac:dyDescent="0.25">
      <c r="B21" t="s">
        <v>75</v>
      </c>
      <c r="C21" s="134"/>
      <c r="D21">
        <v>91.47</v>
      </c>
      <c r="E21" s="135"/>
      <c r="F21" s="42">
        <v>67</v>
      </c>
      <c r="G21" s="42">
        <f>F21*E20</f>
        <v>151227.777</v>
      </c>
    </row>
    <row r="22" spans="1:11" x14ac:dyDescent="0.25">
      <c r="B22" t="s">
        <v>76</v>
      </c>
      <c r="C22" s="134"/>
      <c r="D22">
        <v>91.47</v>
      </c>
      <c r="E22" s="135"/>
      <c r="F22" s="44">
        <v>67</v>
      </c>
      <c r="G22" s="44">
        <f>F22*E20</f>
        <v>151227.777</v>
      </c>
      <c r="H22" s="40">
        <f>SUM(F20:G20,F23:G23,F25:G26)</f>
        <v>388338.125</v>
      </c>
    </row>
    <row r="23" spans="1:11" x14ac:dyDescent="0.25">
      <c r="A23" t="s">
        <v>57</v>
      </c>
      <c r="B23" t="s">
        <v>74</v>
      </c>
      <c r="C23" s="134">
        <v>6</v>
      </c>
      <c r="D23">
        <v>91.47</v>
      </c>
      <c r="E23" s="134">
        <f t="shared" ref="E23" si="5">D23*C23</f>
        <v>548.81999999999994</v>
      </c>
      <c r="F23" s="40">
        <v>147</v>
      </c>
      <c r="G23" s="40">
        <f t="shared" si="4"/>
        <v>80676.539999999994</v>
      </c>
    </row>
    <row r="24" spans="1:11" x14ac:dyDescent="0.25">
      <c r="B24" t="s">
        <v>75</v>
      </c>
      <c r="C24" s="134"/>
      <c r="D24">
        <v>91.47</v>
      </c>
      <c r="E24" s="134"/>
      <c r="F24" s="42">
        <v>46</v>
      </c>
      <c r="G24" s="42">
        <f>F24*E23</f>
        <v>25245.719999999998</v>
      </c>
    </row>
    <row r="25" spans="1:11" x14ac:dyDescent="0.25">
      <c r="A25" t="s">
        <v>69</v>
      </c>
      <c r="B25" t="s">
        <v>77</v>
      </c>
      <c r="C25" s="134">
        <v>1.8</v>
      </c>
      <c r="D25">
        <v>91.47</v>
      </c>
      <c r="E25" s="41">
        <f t="shared" ref="E25" si="6">D25*C25</f>
        <v>164.64600000000002</v>
      </c>
      <c r="F25" s="40">
        <v>393</v>
      </c>
      <c r="G25" s="40">
        <f t="shared" si="4"/>
        <v>64705.878000000004</v>
      </c>
      <c r="H25" s="42">
        <f>SUM(G21,G24,G27:G28)</f>
        <v>223836.23699999999</v>
      </c>
    </row>
    <row r="26" spans="1:11" x14ac:dyDescent="0.25">
      <c r="B26" t="s">
        <v>78</v>
      </c>
      <c r="C26" s="134"/>
      <c r="D26">
        <v>91.47</v>
      </c>
      <c r="E26" s="41">
        <v>240</v>
      </c>
      <c r="F26" s="40">
        <v>97</v>
      </c>
      <c r="G26" s="40">
        <f>F26*E26</f>
        <v>23280</v>
      </c>
    </row>
    <row r="27" spans="1:11" x14ac:dyDescent="0.25">
      <c r="B27" t="s">
        <v>79</v>
      </c>
      <c r="C27" s="134"/>
      <c r="D27">
        <v>91.47</v>
      </c>
      <c r="E27" s="41">
        <v>164.64599999999999</v>
      </c>
      <c r="F27" s="42">
        <v>190</v>
      </c>
      <c r="G27" s="42">
        <f>F27*E27</f>
        <v>31282.739999999998</v>
      </c>
    </row>
    <row r="28" spans="1:11" x14ac:dyDescent="0.25">
      <c r="B28" t="s">
        <v>80</v>
      </c>
      <c r="C28" s="134"/>
      <c r="D28">
        <v>91.47</v>
      </c>
      <c r="E28" s="41">
        <v>240</v>
      </c>
      <c r="F28" s="42">
        <v>67</v>
      </c>
      <c r="G28" s="42">
        <f>F28*E28</f>
        <v>16080</v>
      </c>
    </row>
    <row r="29" spans="1:11" x14ac:dyDescent="0.25">
      <c r="B29" t="s">
        <v>63</v>
      </c>
      <c r="C29" s="134"/>
      <c r="D29">
        <v>91.47</v>
      </c>
      <c r="E29" s="41">
        <v>400</v>
      </c>
      <c r="F29" s="44">
        <v>67</v>
      </c>
      <c r="G29" s="44">
        <f>F29*E29</f>
        <v>26800</v>
      </c>
      <c r="H29" s="44">
        <f>SUM(G22,G29)</f>
        <v>178027.777</v>
      </c>
    </row>
    <row r="30" spans="1:11" x14ac:dyDescent="0.25">
      <c r="A30" t="s">
        <v>70</v>
      </c>
      <c r="C30">
        <v>1.1000000000000001</v>
      </c>
      <c r="D30">
        <v>91.47</v>
      </c>
      <c r="E30">
        <f t="shared" ref="E30" si="7">D30*C30</f>
        <v>100.617</v>
      </c>
      <c r="H30">
        <f>SUM(H18:H29)</f>
        <v>1062718.71</v>
      </c>
      <c r="K30">
        <f>K15-H30</f>
        <v>76746.290000000037</v>
      </c>
    </row>
  </sheetData>
  <mergeCells count="14">
    <mergeCell ref="C5:C7"/>
    <mergeCell ref="D5:D7"/>
    <mergeCell ref="E5:E7"/>
    <mergeCell ref="C8:C9"/>
    <mergeCell ref="D8:D9"/>
    <mergeCell ref="E8:E9"/>
    <mergeCell ref="C23:C24"/>
    <mergeCell ref="E23:E24"/>
    <mergeCell ref="C25:C29"/>
    <mergeCell ref="C10:C14"/>
    <mergeCell ref="D10:D14"/>
    <mergeCell ref="E10:E14"/>
    <mergeCell ref="C20:C22"/>
    <mergeCell ref="E20:E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0"/>
  <sheetViews>
    <sheetView topLeftCell="A4" workbookViewId="0">
      <selection activeCell="I19" sqref="I19"/>
    </sheetView>
  </sheetViews>
  <sheetFormatPr defaultRowHeight="15" x14ac:dyDescent="0.25"/>
  <cols>
    <col min="1" max="1" width="43" customWidth="1"/>
    <col min="2" max="2" width="14" customWidth="1"/>
    <col min="3" max="6" width="13.7109375" customWidth="1"/>
  </cols>
  <sheetData>
    <row r="1" spans="1:6" ht="33" x14ac:dyDescent="0.25">
      <c r="A1" s="45" t="s">
        <v>45</v>
      </c>
      <c r="B1" s="46" t="s">
        <v>85</v>
      </c>
      <c r="C1" s="46" t="s">
        <v>84</v>
      </c>
      <c r="D1" s="74" t="s">
        <v>96</v>
      </c>
      <c r="E1" s="46" t="s">
        <v>98</v>
      </c>
      <c r="F1" s="92" t="s">
        <v>50</v>
      </c>
    </row>
    <row r="2" spans="1:6" ht="18.75" x14ac:dyDescent="0.3">
      <c r="A2" s="47" t="s">
        <v>1</v>
      </c>
      <c r="B2" s="11"/>
      <c r="C2" s="11"/>
      <c r="D2" s="75"/>
      <c r="E2" s="11"/>
      <c r="F2" s="93"/>
    </row>
    <row r="3" spans="1:6" ht="16.5" x14ac:dyDescent="0.3">
      <c r="A3" s="48" t="s">
        <v>37</v>
      </c>
      <c r="B3" s="4">
        <f>SUM(B4:B6)</f>
        <v>3723439.6599999997</v>
      </c>
      <c r="C3" s="4">
        <f>SUM(C4:C6)</f>
        <v>3705895</v>
      </c>
      <c r="D3" s="76">
        <f>SUM(D4:D6)</f>
        <v>3700895</v>
      </c>
      <c r="E3" s="4">
        <v>0</v>
      </c>
      <c r="F3" s="94">
        <f>SUM(F4:F6)</f>
        <v>3700895</v>
      </c>
    </row>
    <row r="4" spans="1:6" ht="16.5" x14ac:dyDescent="0.3">
      <c r="A4" s="1" t="s">
        <v>2</v>
      </c>
      <c r="B4" s="7">
        <v>3192249.84</v>
      </c>
      <c r="C4" s="7">
        <v>3159945</v>
      </c>
      <c r="D4" s="9">
        <v>3159945</v>
      </c>
      <c r="E4" s="7"/>
      <c r="F4" s="8">
        <v>3159945</v>
      </c>
    </row>
    <row r="5" spans="1:6" ht="16.5" x14ac:dyDescent="0.3">
      <c r="A5" s="1" t="s">
        <v>3</v>
      </c>
      <c r="B5" s="7">
        <v>327559.71000000002</v>
      </c>
      <c r="C5" s="7">
        <v>364850</v>
      </c>
      <c r="D5" s="9">
        <v>322850</v>
      </c>
      <c r="E5" s="7"/>
      <c r="F5" s="8">
        <v>322850</v>
      </c>
    </row>
    <row r="6" spans="1:6" ht="16.5" x14ac:dyDescent="0.3">
      <c r="A6" s="1" t="s">
        <v>4</v>
      </c>
      <c r="B6" s="7">
        <v>203630.11</v>
      </c>
      <c r="C6" s="7">
        <v>181100</v>
      </c>
      <c r="D6" s="9">
        <v>218100</v>
      </c>
      <c r="E6" s="7"/>
      <c r="F6" s="8">
        <v>218100</v>
      </c>
    </row>
    <row r="7" spans="1:6" ht="16.5" x14ac:dyDescent="0.3">
      <c r="A7" s="48" t="s">
        <v>36</v>
      </c>
      <c r="B7" s="4">
        <f t="shared" ref="B7" si="0">SUM(B8:B12)</f>
        <v>436457.08</v>
      </c>
      <c r="C7" s="4">
        <f>SUM(C8:C12)</f>
        <v>274420</v>
      </c>
      <c r="D7" s="76">
        <f>SUM(D8:D12)</f>
        <v>370341</v>
      </c>
      <c r="E7" s="4">
        <v>0</v>
      </c>
      <c r="F7" s="94">
        <f>SUM(F8:F12)</f>
        <v>370341</v>
      </c>
    </row>
    <row r="8" spans="1:6" ht="32.25" x14ac:dyDescent="0.3">
      <c r="A8" s="1" t="s">
        <v>5</v>
      </c>
      <c r="B8" s="7">
        <v>148817.91</v>
      </c>
      <c r="C8" s="7">
        <v>136210</v>
      </c>
      <c r="D8" s="9">
        <v>142810</v>
      </c>
      <c r="E8" s="7"/>
      <c r="F8" s="8">
        <v>142810</v>
      </c>
    </row>
    <row r="9" spans="1:6" ht="16.5" x14ac:dyDescent="0.3">
      <c r="A9" s="1" t="s">
        <v>49</v>
      </c>
      <c r="B9" s="7">
        <v>183553.37</v>
      </c>
      <c r="C9" s="7">
        <v>127650</v>
      </c>
      <c r="D9" s="9">
        <v>205071</v>
      </c>
      <c r="E9" s="7"/>
      <c r="F9" s="8">
        <v>205071</v>
      </c>
    </row>
    <row r="10" spans="1:6" ht="16.5" x14ac:dyDescent="0.3">
      <c r="A10" s="1" t="s">
        <v>6</v>
      </c>
      <c r="B10" s="7">
        <v>92917.66</v>
      </c>
      <c r="C10" s="7">
        <v>10000</v>
      </c>
      <c r="D10" s="9">
        <v>10000</v>
      </c>
      <c r="E10" s="7"/>
      <c r="F10" s="8">
        <v>10000</v>
      </c>
    </row>
    <row r="11" spans="1:6" ht="16.5" x14ac:dyDescent="0.3">
      <c r="A11" s="1" t="s">
        <v>7</v>
      </c>
      <c r="B11" s="7">
        <v>31.91</v>
      </c>
      <c r="C11" s="7">
        <v>50</v>
      </c>
      <c r="D11" s="9">
        <v>50</v>
      </c>
      <c r="E11" s="7"/>
      <c r="F11" s="8">
        <v>50</v>
      </c>
    </row>
    <row r="12" spans="1:6" ht="16.5" x14ac:dyDescent="0.3">
      <c r="A12" s="1" t="s">
        <v>8</v>
      </c>
      <c r="B12" s="7">
        <v>11136.23</v>
      </c>
      <c r="C12" s="7">
        <v>510</v>
      </c>
      <c r="D12" s="9">
        <v>12410</v>
      </c>
      <c r="E12" s="7"/>
      <c r="F12" s="8">
        <v>12410</v>
      </c>
    </row>
    <row r="13" spans="1:6" ht="16.5" x14ac:dyDescent="0.3">
      <c r="A13" s="48" t="s">
        <v>38</v>
      </c>
      <c r="B13" s="4">
        <f>SUM(B14:B15)</f>
        <v>2442052.4700000002</v>
      </c>
      <c r="C13" s="4">
        <f>SUM(C14:C15)</f>
        <v>1869940</v>
      </c>
      <c r="D13" s="76">
        <f>SUM(D14:D15)</f>
        <v>2184279</v>
      </c>
      <c r="E13" s="4">
        <f>SUM(E14:E15)</f>
        <v>-292730</v>
      </c>
      <c r="F13" s="94">
        <f>SUM(F14:F15)</f>
        <v>1891549</v>
      </c>
    </row>
    <row r="14" spans="1:6" ht="16.5" x14ac:dyDescent="0.3">
      <c r="A14" s="1" t="s">
        <v>9</v>
      </c>
      <c r="B14" s="7">
        <v>1938956.59</v>
      </c>
      <c r="C14" s="7">
        <v>1619940</v>
      </c>
      <c r="D14" s="9">
        <v>1928002</v>
      </c>
      <c r="E14" s="7">
        <v>-42730</v>
      </c>
      <c r="F14" s="8">
        <v>1885272</v>
      </c>
    </row>
    <row r="15" spans="1:6" ht="16.5" x14ac:dyDescent="0.3">
      <c r="A15" s="1" t="s">
        <v>10</v>
      </c>
      <c r="B15" s="7">
        <v>503095.88</v>
      </c>
      <c r="C15" s="7">
        <v>250000</v>
      </c>
      <c r="D15" s="9">
        <v>256277</v>
      </c>
      <c r="E15" s="7">
        <v>-250000</v>
      </c>
      <c r="F15" s="8">
        <v>6277</v>
      </c>
    </row>
    <row r="16" spans="1:6" ht="32.25" x14ac:dyDescent="0.3">
      <c r="A16" s="48" t="s">
        <v>41</v>
      </c>
      <c r="B16" s="4">
        <v>325707.51</v>
      </c>
      <c r="C16" s="4">
        <v>576655</v>
      </c>
      <c r="D16" s="76">
        <v>579255</v>
      </c>
      <c r="E16" s="4">
        <v>209445</v>
      </c>
      <c r="F16" s="94">
        <v>788700</v>
      </c>
    </row>
    <row r="17" spans="1:6" ht="32.25" x14ac:dyDescent="0.3">
      <c r="A17" s="48" t="s">
        <v>19</v>
      </c>
      <c r="B17" s="4">
        <v>342063.03</v>
      </c>
      <c r="C17" s="4">
        <v>150000</v>
      </c>
      <c r="D17" s="76">
        <v>150000</v>
      </c>
      <c r="E17" s="4"/>
      <c r="F17" s="94">
        <v>150000</v>
      </c>
    </row>
    <row r="18" spans="1:6" ht="16.5" x14ac:dyDescent="0.3">
      <c r="A18" s="49" t="s">
        <v>48</v>
      </c>
      <c r="B18" s="15">
        <f t="shared" ref="B18:F18" si="1">SUM(B17,B16,B13,B7,B3)</f>
        <v>7269719.75</v>
      </c>
      <c r="C18" s="15">
        <f t="shared" si="1"/>
        <v>6576910</v>
      </c>
      <c r="D18" s="77">
        <f t="shared" si="1"/>
        <v>6984770</v>
      </c>
      <c r="E18" s="77">
        <f t="shared" si="1"/>
        <v>-83285</v>
      </c>
      <c r="F18" s="95">
        <f t="shared" si="1"/>
        <v>6901485</v>
      </c>
    </row>
    <row r="19" spans="1:6" ht="15.75" x14ac:dyDescent="0.25">
      <c r="A19" s="50"/>
      <c r="B19" s="6"/>
      <c r="C19" s="6"/>
      <c r="D19" s="78"/>
      <c r="E19" s="6"/>
      <c r="F19" s="96"/>
    </row>
    <row r="20" spans="1:6" ht="16.5" x14ac:dyDescent="0.3">
      <c r="A20" s="51" t="s">
        <v>39</v>
      </c>
      <c r="B20" s="17">
        <f>SUM(B21:B23)</f>
        <v>174539.12999999998</v>
      </c>
      <c r="C20" s="17">
        <f t="shared" ref="C20" si="2">SUM(C21:C23)</f>
        <v>295000</v>
      </c>
      <c r="D20" s="79">
        <f>SUM(D21:D23)</f>
        <v>395049</v>
      </c>
      <c r="E20" s="17"/>
      <c r="F20" s="97">
        <f>SUM(F21:F23)</f>
        <v>395049</v>
      </c>
    </row>
    <row r="21" spans="1:6" ht="16.5" x14ac:dyDescent="0.3">
      <c r="A21" s="52" t="s">
        <v>44</v>
      </c>
      <c r="B21" s="7">
        <v>42338.05</v>
      </c>
      <c r="C21" s="7">
        <v>70000</v>
      </c>
      <c r="D21" s="9">
        <v>70000</v>
      </c>
      <c r="E21" s="7"/>
      <c r="F21" s="8">
        <v>70000</v>
      </c>
    </row>
    <row r="22" spans="1:6" ht="16.5" x14ac:dyDescent="0.3">
      <c r="A22" s="52" t="s">
        <v>43</v>
      </c>
      <c r="B22" s="7">
        <v>104534.43</v>
      </c>
      <c r="C22" s="7">
        <v>200000</v>
      </c>
      <c r="D22" s="9">
        <v>253586</v>
      </c>
      <c r="E22" s="7"/>
      <c r="F22" s="8">
        <v>253586</v>
      </c>
    </row>
    <row r="23" spans="1:6" ht="16.5" x14ac:dyDescent="0.3">
      <c r="A23" s="52" t="s">
        <v>42</v>
      </c>
      <c r="B23" s="7">
        <v>27666.65</v>
      </c>
      <c r="C23" s="7">
        <v>25000</v>
      </c>
      <c r="D23" s="9">
        <v>71463</v>
      </c>
      <c r="E23" s="7"/>
      <c r="F23" s="8">
        <v>71463</v>
      </c>
    </row>
    <row r="24" spans="1:6" ht="20.25" x14ac:dyDescent="0.3">
      <c r="A24" s="53" t="s">
        <v>35</v>
      </c>
      <c r="B24" s="14">
        <f>SUM(B3,B7,B13,B16,B17,B20)</f>
        <v>7444258.8799999999</v>
      </c>
      <c r="C24" s="14">
        <f>SUM(C3,C7,C13,C16,C17,C20)</f>
        <v>6871910</v>
      </c>
      <c r="D24" s="80">
        <f>SUM(D3,D7,D13,D16,D17,D20)</f>
        <v>7379819</v>
      </c>
      <c r="E24" s="14"/>
      <c r="F24" s="98">
        <f>SUM(F3,F7,F13,F16,F17,F20)</f>
        <v>7296534</v>
      </c>
    </row>
    <row r="25" spans="1:6" ht="16.5" x14ac:dyDescent="0.3">
      <c r="A25" s="54"/>
      <c r="B25" s="6"/>
      <c r="C25" s="6"/>
      <c r="D25" s="78"/>
      <c r="E25" s="6"/>
      <c r="F25" s="96"/>
    </row>
    <row r="26" spans="1:6" ht="18.75" x14ac:dyDescent="0.3">
      <c r="A26" s="47" t="s">
        <v>0</v>
      </c>
      <c r="B26" s="13"/>
      <c r="C26" s="13"/>
      <c r="D26" s="81"/>
      <c r="E26" s="13"/>
      <c r="F26" s="99"/>
    </row>
    <row r="27" spans="1:6" ht="16.5" x14ac:dyDescent="0.3">
      <c r="A27" s="55" t="s">
        <v>15</v>
      </c>
      <c r="B27" s="4">
        <f>SUM(B28:B32)</f>
        <v>2799922.99</v>
      </c>
      <c r="C27" s="4">
        <f>SUM(C28:C32)</f>
        <v>2893880</v>
      </c>
      <c r="D27" s="76">
        <f>SUM(D28:D32)</f>
        <v>2974171</v>
      </c>
      <c r="E27" s="4">
        <f>SUM(E28:E32)</f>
        <v>135826</v>
      </c>
      <c r="F27" s="94">
        <f>SUM(F28:F32)</f>
        <v>3109997</v>
      </c>
    </row>
    <row r="28" spans="1:6" ht="16.5" x14ac:dyDescent="0.3">
      <c r="A28" s="56" t="s">
        <v>11</v>
      </c>
      <c r="B28" s="3">
        <v>1118196.3600000001</v>
      </c>
      <c r="C28" s="7">
        <v>1190680</v>
      </c>
      <c r="D28" s="9">
        <v>1193709</v>
      </c>
      <c r="E28" s="7">
        <v>16000</v>
      </c>
      <c r="F28" s="8">
        <v>1209709</v>
      </c>
    </row>
    <row r="29" spans="1:6" ht="16.5" x14ac:dyDescent="0.3">
      <c r="A29" s="56" t="s">
        <v>12</v>
      </c>
      <c r="B29" s="3">
        <v>384595.39</v>
      </c>
      <c r="C29" s="7">
        <v>377990</v>
      </c>
      <c r="D29" s="9">
        <v>381666</v>
      </c>
      <c r="E29" s="7"/>
      <c r="F29" s="8">
        <v>381666</v>
      </c>
    </row>
    <row r="30" spans="1:6" ht="16.5" x14ac:dyDescent="0.3">
      <c r="A30" s="56" t="s">
        <v>13</v>
      </c>
      <c r="B30" s="3">
        <v>1088181.06</v>
      </c>
      <c r="C30" s="7">
        <v>1102660</v>
      </c>
      <c r="D30" s="9">
        <v>1201081</v>
      </c>
      <c r="E30" s="7">
        <v>119826</v>
      </c>
      <c r="F30" s="8">
        <v>1320907</v>
      </c>
    </row>
    <row r="31" spans="1:6" ht="16.5" x14ac:dyDescent="0.3">
      <c r="A31" s="56" t="s">
        <v>14</v>
      </c>
      <c r="B31" s="7">
        <v>186531.25</v>
      </c>
      <c r="C31" s="7">
        <v>197200</v>
      </c>
      <c r="D31" s="9">
        <v>172365</v>
      </c>
      <c r="E31" s="7"/>
      <c r="F31" s="8">
        <v>172365</v>
      </c>
    </row>
    <row r="32" spans="1:6" ht="32.25" x14ac:dyDescent="0.3">
      <c r="A32" s="56" t="s">
        <v>40</v>
      </c>
      <c r="B32" s="7">
        <v>22418.93</v>
      </c>
      <c r="C32" s="7">
        <v>25350</v>
      </c>
      <c r="D32" s="9">
        <v>25350</v>
      </c>
      <c r="E32" s="7"/>
      <c r="F32" s="8">
        <v>25350</v>
      </c>
    </row>
    <row r="33" spans="1:6" ht="16.5" x14ac:dyDescent="0.3">
      <c r="A33" s="55" t="s">
        <v>16</v>
      </c>
      <c r="B33" s="4">
        <f>SUM(B34:B35)</f>
        <v>825287.56</v>
      </c>
      <c r="C33" s="4">
        <f t="shared" ref="C33" si="3">SUM(C34:C35)</f>
        <v>1257730</v>
      </c>
      <c r="D33" s="76">
        <v>1257730</v>
      </c>
      <c r="E33" s="4">
        <f>SUM(E34:E35)</f>
        <v>-219111</v>
      </c>
      <c r="F33" s="94">
        <f>SUM(F34:F35)</f>
        <v>1038619</v>
      </c>
    </row>
    <row r="34" spans="1:6" ht="16.5" x14ac:dyDescent="0.3">
      <c r="A34" s="56" t="s">
        <v>17</v>
      </c>
      <c r="B34" s="3">
        <v>825287.56</v>
      </c>
      <c r="C34" s="7">
        <v>1257730</v>
      </c>
      <c r="D34" s="9">
        <v>1257730</v>
      </c>
      <c r="E34" s="7">
        <v>-219111</v>
      </c>
      <c r="F34" s="8">
        <v>1038619</v>
      </c>
    </row>
    <row r="35" spans="1:6" ht="16.5" x14ac:dyDescent="0.3">
      <c r="A35" s="56" t="s">
        <v>18</v>
      </c>
      <c r="B35" s="3"/>
      <c r="C35" s="7">
        <v>0</v>
      </c>
      <c r="D35" s="9">
        <v>0</v>
      </c>
      <c r="E35" s="7"/>
      <c r="F35" s="8">
        <v>0</v>
      </c>
    </row>
    <row r="36" spans="1:6" ht="16.5" x14ac:dyDescent="0.3">
      <c r="A36" s="55" t="s">
        <v>20</v>
      </c>
      <c r="B36" s="4">
        <f>SUM(B37:B38)</f>
        <v>225515.27</v>
      </c>
      <c r="C36" s="4">
        <f>SUM(C37:C38)</f>
        <v>166960</v>
      </c>
      <c r="D36" s="76">
        <f>SUM(D37:D38)</f>
        <v>169560</v>
      </c>
      <c r="E36" s="4">
        <v>0</v>
      </c>
      <c r="F36" s="94">
        <f>SUM(F37:F38)</f>
        <v>169560</v>
      </c>
    </row>
    <row r="37" spans="1:6" ht="16.5" x14ac:dyDescent="0.3">
      <c r="A37" s="56" t="s">
        <v>21</v>
      </c>
      <c r="B37" s="3">
        <v>71130</v>
      </c>
      <c r="C37" s="7">
        <v>0</v>
      </c>
      <c r="D37" s="9">
        <v>2600</v>
      </c>
      <c r="E37" s="7"/>
      <c r="F37" s="8">
        <v>2600</v>
      </c>
    </row>
    <row r="38" spans="1:6" ht="16.5" x14ac:dyDescent="0.3">
      <c r="A38" s="56" t="s">
        <v>22</v>
      </c>
      <c r="B38" s="3">
        <v>154385.26999999999</v>
      </c>
      <c r="C38" s="7">
        <v>166960</v>
      </c>
      <c r="D38" s="9">
        <v>166960</v>
      </c>
      <c r="E38" s="7"/>
      <c r="F38" s="8">
        <v>166960</v>
      </c>
    </row>
    <row r="39" spans="1:6" ht="16.5" x14ac:dyDescent="0.3">
      <c r="A39" s="57" t="s">
        <v>47</v>
      </c>
      <c r="B39" s="15">
        <f t="shared" ref="B39:F39" si="4">SUM(B36,B35,B34,B27)</f>
        <v>3850725.8200000003</v>
      </c>
      <c r="C39" s="15">
        <f t="shared" si="4"/>
        <v>4318570</v>
      </c>
      <c r="D39" s="77">
        <f t="shared" si="4"/>
        <v>4401461</v>
      </c>
      <c r="E39" s="77">
        <f t="shared" si="4"/>
        <v>-83285</v>
      </c>
      <c r="F39" s="95">
        <f t="shared" si="4"/>
        <v>4318176</v>
      </c>
    </row>
    <row r="40" spans="1:6" ht="15.75" x14ac:dyDescent="0.25">
      <c r="A40" s="58"/>
      <c r="B40" s="6"/>
      <c r="C40" s="6"/>
      <c r="D40" s="78"/>
      <c r="E40" s="6"/>
      <c r="F40" s="96"/>
    </row>
    <row r="41" spans="1:6" ht="16.5" x14ac:dyDescent="0.3">
      <c r="A41" s="59" t="s">
        <v>52</v>
      </c>
      <c r="B41" s="16">
        <f>SUM(B43:B46)</f>
        <v>2828687.5999999996</v>
      </c>
      <c r="C41" s="16">
        <f>SUM(C43:C46)</f>
        <v>2553340</v>
      </c>
      <c r="D41" s="82">
        <f>SUM(D43:D46)</f>
        <v>2978358</v>
      </c>
      <c r="E41" s="16">
        <v>0</v>
      </c>
      <c r="F41" s="100">
        <f>SUM(F43:F46)</f>
        <v>2978358</v>
      </c>
    </row>
    <row r="42" spans="1:6" ht="16.5" x14ac:dyDescent="0.3">
      <c r="A42" s="60" t="s">
        <v>51</v>
      </c>
      <c r="B42" s="18">
        <f>SUM(B43:B45)</f>
        <v>2826791.5999999996</v>
      </c>
      <c r="C42" s="18">
        <f t="shared" ref="C42" si="5">SUM(C43:C45)</f>
        <v>2553340</v>
      </c>
      <c r="D42" s="83">
        <f t="shared" ref="D42" si="6">SUM(D43:D45)</f>
        <v>2971902</v>
      </c>
      <c r="E42" s="18"/>
      <c r="F42" s="101">
        <f t="shared" ref="F42" si="7">SUM(F43:F45)</f>
        <v>2971902</v>
      </c>
    </row>
    <row r="43" spans="1:6" ht="16.5" x14ac:dyDescent="0.3">
      <c r="A43" s="56" t="s">
        <v>44</v>
      </c>
      <c r="B43" s="3">
        <v>887815.45</v>
      </c>
      <c r="C43" s="7">
        <v>740785</v>
      </c>
      <c r="D43" s="84">
        <v>891694</v>
      </c>
      <c r="E43" s="3"/>
      <c r="F43" s="102">
        <v>891694</v>
      </c>
    </row>
    <row r="44" spans="1:6" ht="16.5" x14ac:dyDescent="0.3">
      <c r="A44" s="56" t="s">
        <v>43</v>
      </c>
      <c r="B44" s="3">
        <v>1586172.85</v>
      </c>
      <c r="C44" s="7">
        <v>1514155</v>
      </c>
      <c r="D44" s="84">
        <v>1734441</v>
      </c>
      <c r="E44" s="3"/>
      <c r="F44" s="102">
        <v>1734441</v>
      </c>
    </row>
    <row r="45" spans="1:6" ht="16.5" x14ac:dyDescent="0.3">
      <c r="A45" s="56" t="s">
        <v>42</v>
      </c>
      <c r="B45" s="3">
        <v>352803.3</v>
      </c>
      <c r="C45" s="7">
        <v>298400</v>
      </c>
      <c r="D45" s="84">
        <v>345767</v>
      </c>
      <c r="E45" s="3"/>
      <c r="F45" s="102">
        <v>345767</v>
      </c>
    </row>
    <row r="46" spans="1:6" ht="16.5" x14ac:dyDescent="0.3">
      <c r="A46" s="61" t="s">
        <v>46</v>
      </c>
      <c r="B46" s="19">
        <v>1896</v>
      </c>
      <c r="C46" s="19">
        <v>0</v>
      </c>
      <c r="D46" s="85">
        <v>6456</v>
      </c>
      <c r="E46" s="19"/>
      <c r="F46" s="103">
        <v>6456</v>
      </c>
    </row>
    <row r="47" spans="1:6" ht="20.25" x14ac:dyDescent="0.3">
      <c r="A47" s="62" t="s">
        <v>34</v>
      </c>
      <c r="B47" s="10">
        <f>SUM(B41,B36,B33,B27)</f>
        <v>6679413.4199999999</v>
      </c>
      <c r="C47" s="10">
        <f>SUM(C41,C39)</f>
        <v>6871910</v>
      </c>
      <c r="D47" s="86">
        <f>SUM(D41,D39)</f>
        <v>7379819</v>
      </c>
      <c r="E47" s="86">
        <f>SUM(E41,E39)</f>
        <v>-83285</v>
      </c>
      <c r="F47" s="104">
        <f>SUM(F41,F39)</f>
        <v>7296534</v>
      </c>
    </row>
    <row r="48" spans="1:6" ht="20.25" x14ac:dyDescent="0.3">
      <c r="A48" s="63"/>
      <c r="B48" s="6"/>
      <c r="C48" s="6"/>
      <c r="D48" s="78"/>
      <c r="E48" s="6"/>
      <c r="F48" s="96"/>
    </row>
    <row r="49" spans="1:6" ht="33" x14ac:dyDescent="0.3">
      <c r="A49" s="64" t="s">
        <v>23</v>
      </c>
      <c r="B49" s="2">
        <f>SUM(B4:B6,B8:B9,B11:B12,B14,B20)</f>
        <v>6180474.7999999998</v>
      </c>
      <c r="C49" s="2">
        <f>SUM(C4:C6,C8:C9,C11:C12,C14,C20)</f>
        <v>5885255</v>
      </c>
      <c r="D49" s="87">
        <f>SUM(D4:D6,D8:D9,D11:D12,D14,D20)</f>
        <v>6384287</v>
      </c>
      <c r="E49" s="2"/>
      <c r="F49" s="105">
        <f>SUM(F4:F6,F8:F9,F11:F12,F14,F20)</f>
        <v>6341557</v>
      </c>
    </row>
    <row r="50" spans="1:6" ht="16.5" x14ac:dyDescent="0.3">
      <c r="A50" s="64" t="s">
        <v>25</v>
      </c>
      <c r="B50" s="2">
        <f>SUM(B27,B42)</f>
        <v>5626714.5899999999</v>
      </c>
      <c r="C50" s="2">
        <f>SUM(C27,C42)</f>
        <v>5447220</v>
      </c>
      <c r="D50" s="87">
        <f>SUM(D27,D42)</f>
        <v>5946073</v>
      </c>
      <c r="E50" s="2"/>
      <c r="F50" s="105">
        <f>SUM(F27,F42)</f>
        <v>6081899</v>
      </c>
    </row>
    <row r="51" spans="1:6" ht="16.5" x14ac:dyDescent="0.3">
      <c r="A51" s="65" t="s">
        <v>27</v>
      </c>
      <c r="B51" s="5">
        <f t="shared" ref="B51:D51" si="8">B49-B50</f>
        <v>553760.21</v>
      </c>
      <c r="C51" s="5">
        <f t="shared" si="8"/>
        <v>438035</v>
      </c>
      <c r="D51" s="88">
        <f t="shared" si="8"/>
        <v>438214</v>
      </c>
      <c r="E51" s="5"/>
      <c r="F51" s="106">
        <f t="shared" ref="F51" si="9">F49-F50</f>
        <v>259658</v>
      </c>
    </row>
    <row r="52" spans="1:6" ht="16.5" x14ac:dyDescent="0.3">
      <c r="A52" s="64" t="s">
        <v>24</v>
      </c>
      <c r="B52" s="2">
        <f>SUM(B10,B15)</f>
        <v>596013.54</v>
      </c>
      <c r="C52" s="2">
        <f>SUM(C10,C15)</f>
        <v>260000</v>
      </c>
      <c r="D52" s="87">
        <f>SUM(D10,D15)</f>
        <v>266277</v>
      </c>
      <c r="E52" s="2"/>
      <c r="F52" s="105">
        <f>SUM(F10,F15)</f>
        <v>16277</v>
      </c>
    </row>
    <row r="53" spans="1:6" ht="16.5" x14ac:dyDescent="0.3">
      <c r="A53" s="64" t="s">
        <v>26</v>
      </c>
      <c r="B53" s="2">
        <f>SUM(B34:B35,B46)</f>
        <v>827183.56</v>
      </c>
      <c r="C53" s="2">
        <f>SUM(C34:C35,C46)</f>
        <v>1257730</v>
      </c>
      <c r="D53" s="87">
        <f>SUM(D34:D35,D46)</f>
        <v>1264186</v>
      </c>
      <c r="E53" s="2"/>
      <c r="F53" s="105">
        <f>SUM(F34:F35,F46)</f>
        <v>1045075</v>
      </c>
    </row>
    <row r="54" spans="1:6" ht="16.5" x14ac:dyDescent="0.3">
      <c r="A54" s="66" t="s">
        <v>28</v>
      </c>
      <c r="B54" s="5">
        <f t="shared" ref="B54:D54" si="10">B52-B53</f>
        <v>-231170.02000000002</v>
      </c>
      <c r="C54" s="5">
        <f t="shared" si="10"/>
        <v>-997730</v>
      </c>
      <c r="D54" s="88">
        <f t="shared" si="10"/>
        <v>-997909</v>
      </c>
      <c r="E54" s="5"/>
      <c r="F54" s="106">
        <f t="shared" ref="F54" si="11">F52-F53</f>
        <v>-1028798</v>
      </c>
    </row>
    <row r="55" spans="1:6" ht="20.25" x14ac:dyDescent="0.25">
      <c r="A55" s="67" t="s">
        <v>29</v>
      </c>
      <c r="B55" s="12">
        <f t="shared" ref="B55:D55" si="12">B51+B54</f>
        <v>322590.18999999994</v>
      </c>
      <c r="C55" s="12">
        <f t="shared" si="12"/>
        <v>-559695</v>
      </c>
      <c r="D55" s="89">
        <f t="shared" si="12"/>
        <v>-559695</v>
      </c>
      <c r="E55" s="12"/>
      <c r="F55" s="107">
        <f t="shared" ref="F55" si="13">F51+F54</f>
        <v>-769140</v>
      </c>
    </row>
    <row r="56" spans="1:6" ht="16.5" x14ac:dyDescent="0.3">
      <c r="A56" s="68"/>
      <c r="B56" s="3"/>
      <c r="C56" s="3"/>
      <c r="D56" s="84"/>
      <c r="E56" s="3"/>
      <c r="F56" s="102"/>
    </row>
    <row r="57" spans="1:6" ht="16.5" x14ac:dyDescent="0.3">
      <c r="A57" s="69" t="s">
        <v>30</v>
      </c>
      <c r="B57" s="3">
        <f>SUM(B16:B17)</f>
        <v>667770.54</v>
      </c>
      <c r="C57" s="7">
        <f>SUM(C16:C17)</f>
        <v>726655</v>
      </c>
      <c r="D57" s="9">
        <f>SUM(D16:D17)</f>
        <v>729255</v>
      </c>
      <c r="E57" s="7"/>
      <c r="F57" s="8">
        <f>SUM(F16:F17)</f>
        <v>938700</v>
      </c>
    </row>
    <row r="58" spans="1:6" ht="16.5" x14ac:dyDescent="0.3">
      <c r="A58" s="69" t="s">
        <v>31</v>
      </c>
      <c r="B58" s="3">
        <f>SUM(B37:B38)</f>
        <v>225515.27</v>
      </c>
      <c r="C58" s="7">
        <f>SUM(C37:C38)</f>
        <v>166960</v>
      </c>
      <c r="D58" s="9">
        <f>SUM(D37:D38)</f>
        <v>169560</v>
      </c>
      <c r="E58" s="7"/>
      <c r="F58" s="8">
        <f>SUM(F37:F38)</f>
        <v>169560</v>
      </c>
    </row>
    <row r="59" spans="1:6" ht="30.75" x14ac:dyDescent="0.3">
      <c r="A59" s="70" t="s">
        <v>32</v>
      </c>
      <c r="B59" s="3">
        <f t="shared" ref="B59:D59" si="14">B57-B58</f>
        <v>442255.27</v>
      </c>
      <c r="C59" s="7">
        <f t="shared" si="14"/>
        <v>559695</v>
      </c>
      <c r="D59" s="9">
        <f t="shared" si="14"/>
        <v>559695</v>
      </c>
      <c r="E59" s="7"/>
      <c r="F59" s="8">
        <f t="shared" ref="F59" si="15">F57-F58</f>
        <v>769140</v>
      </c>
    </row>
    <row r="60" spans="1:6" ht="31.5" thickBot="1" x14ac:dyDescent="0.35">
      <c r="A60" s="71" t="s">
        <v>33</v>
      </c>
      <c r="B60" s="72">
        <f t="shared" ref="B60:C60" si="16">B55+B59</f>
        <v>764845.46</v>
      </c>
      <c r="C60" s="73">
        <f t="shared" si="16"/>
        <v>0</v>
      </c>
      <c r="D60" s="90">
        <f t="shared" ref="D60:F60" si="17">D55+D59</f>
        <v>0</v>
      </c>
      <c r="E60" s="73"/>
      <c r="F60" s="108">
        <f t="shared" si="17"/>
        <v>0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&amp;C&amp;"-,Tučné"&amp;14Rozpočet mesta Hriňová  na rok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Rozpočet</vt:lpstr>
      <vt:lpstr>Hárok3</vt:lpstr>
      <vt:lpstr>Školy</vt:lpstr>
      <vt:lpstr>Hárok2</vt:lpstr>
      <vt:lpstr>Hárok1</vt:lpstr>
      <vt:lpstr>Hárok1!Oblasť_tlače</vt:lpstr>
      <vt:lpstr>Hárok3!Oblasť_tlače</vt:lpstr>
      <vt:lpstr>Rozpočet!Oblasť_tlače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GOMBALOVÁ Slávka</cp:lastModifiedBy>
  <cp:lastPrinted>2021-11-25T13:41:04Z</cp:lastPrinted>
  <dcterms:created xsi:type="dcterms:W3CDTF">2014-10-29T14:52:54Z</dcterms:created>
  <dcterms:modified xsi:type="dcterms:W3CDTF">2021-11-25T14:26:18Z</dcterms:modified>
</cp:coreProperties>
</file>